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LCOH 模型" sheetId="2" state="visible" r:id="rId2"/>
    <sheet xmlns:r="http://schemas.openxmlformats.org/officeDocument/2006/relationships" name="基准区间" sheetId="3" state="visible" r:id="rId3"/>
    <sheet xmlns:r="http://schemas.openxmlformats.org/officeDocument/2006/relationships" name="敏感性" sheetId="4" state="visible" r:id="rId4"/>
    <sheet xmlns:r="http://schemas.openxmlformats.org/officeDocument/2006/relationships" name="来源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color rgb="000A1628"/>
      <sz val="11"/>
    </font>
    <font>
      <name val="Calibri"/>
      <i val="1"/>
      <color rgb="005A6B7A"/>
      <sz val="11"/>
    </font>
    <font>
      <name val="Calibri"/>
      <b val="1"/>
      <color rgb="00FFFFFF"/>
      <sz val="12"/>
    </font>
    <font>
      <name val="Calibri"/>
      <b val="1"/>
      <color rgb="000A1628"/>
      <sz val="11"/>
    </font>
    <font>
      <name val="Calibri"/>
      <i val="1"/>
      <color rgb="00B26A00"/>
      <sz val="10"/>
    </font>
  </fonts>
  <fills count="6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FF6D5"/>
      </patternFill>
    </fill>
    <fill>
      <patternFill patternType="solid">
        <fgColor rgb="00F1F4F6"/>
      </patternFill>
    </fill>
    <fill>
      <patternFill patternType="solid">
        <fgColor rgb="00D9F2EE"/>
      </patternFill>
    </fill>
  </fills>
  <borders count="2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1" pivotButton="0" quotePrefix="0" xfId="0"/>
    <xf numFmtId="0" fontId="2" fillId="0" borderId="1" pivotButton="0" quotePrefix="0" xfId="0"/>
    <xf numFmtId="0" fontId="5" fillId="3" borderId="1" pivotButton="0" quotePrefix="0" xfId="0"/>
    <xf numFmtId="0" fontId="6" fillId="0" borderId="1" pivotButton="0" quotePrefix="0" xfId="0"/>
    <xf numFmtId="1" fontId="5" fillId="4" borderId="1" pivotButton="0" quotePrefix="0" xfId="0"/>
    <xf numFmtId="2" fontId="5" fillId="4" borderId="1" pivotButton="0" quotePrefix="0" xfId="0"/>
    <xf numFmtId="0" fontId="5" fillId="0" borderId="1" pivotButton="0" quotePrefix="0" xfId="0"/>
    <xf numFmtId="2" fontId="5" fillId="5" borderId="1" pivotButton="0" quotePrefix="0" xfId="0"/>
    <xf numFmtId="1" fontId="5" fillId="5" borderId="1" pivotButton="0" quotePrefix="0" xfId="0"/>
    <xf numFmtId="164" fontId="5" fillId="4" borderId="1" pivotButton="0" quotePrefix="0" xfId="0"/>
    <xf numFmtId="0" fontId="5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8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绿氢：被高估，也值得投 —— 配套工作表</t>
        </is>
      </c>
    </row>
    <row r="3">
      <c r="A3" s="2" t="inlineStr">
        <is>
          <t>• 本表配套硬核投研所的绿氢拆解（bankable.show）。作者在首创能源技术商业化一线做了十多年。</t>
        </is>
      </c>
    </row>
    <row r="4">
      <c r="A4" s="2" t="inlineStr">
        <is>
          <t>• 表1（LCOH 模型）：活的模型。改黄色单元格 —— 电价、利用率、造价、电耗 —— 看每公斤成本怎么动。同时算出绿氢凭本事打平灰氢所需的碳价，以及美国 45V 补贴的效果。</t>
        </is>
      </c>
    </row>
    <row r="5">
      <c r="A5" s="2" t="inlineStr">
        <is>
          <t>• 表2（基准区间）：节目里引用的区间 —— 绿氢 PEM（Lazard）、灰氢、蓝氢、各地区造价。每行都带 [S#]。</t>
        </is>
      </c>
    </row>
    <row r="6">
      <c r="A6" s="2" t="inlineStr">
        <is>
          <t>• 表3（敏感性）：四个杠杆逐个扫。电价和利用率占主导 —— 这正是节目的核心论点。</t>
        </is>
      </c>
    </row>
    <row r="7">
      <c r="A7" s="2" t="inlineStr">
        <is>
          <t>• 带走一句话：电占每公斤绿氢成本的六到七成。绿氢押的是超便宜、全天候的电。</t>
        </is>
      </c>
    </row>
    <row r="8">
      <c r="A8" s="3" t="inlineStr">
        <is>
          <t>• 所有数值为示意（公开数据）；公开数据 TEA 的误差带约 ±30–50%。对外使用前需合资格评审人核定。不构成投资建议；只判定技术，不荐股。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40" customWidth="1" min="1" max="1"/>
    <col width="16" customWidth="1" min="2" max="2"/>
    <col width="22" customWidth="1" min="3" max="3"/>
    <col width="40" customWidth="1" min="4" max="4"/>
  </cols>
  <sheetData>
    <row r="1">
      <c r="A1" s="1" t="inlineStr">
        <is>
          <t>LCOH 模型 —— PEM，同类比同类对灰氢</t>
        </is>
      </c>
    </row>
    <row r="2">
      <c r="A2" s="3" t="inlineStr">
        <is>
          <t>改黄色单元格。默认值落在 Lazard PEM 中点附近（无补贴约 5.25 美元/公斤）。电堆更换折进运维一行 —— 从简，但说清楚。</t>
        </is>
      </c>
    </row>
    <row r="4">
      <c r="A4" s="4" t="inlineStr">
        <is>
          <t>输入</t>
        </is>
      </c>
      <c r="B4" s="4" t="inlineStr">
        <is>
          <t>数值</t>
        </is>
      </c>
      <c r="C4" s="4" t="inlineStr">
        <is>
          <t>单位</t>
        </is>
      </c>
      <c r="D4" s="4" t="inlineStr">
        <is>
          <t>来源</t>
        </is>
      </c>
    </row>
    <row r="5">
      <c r="A5" s="5" t="inlineStr">
        <is>
          <t>电价</t>
        </is>
      </c>
      <c r="B5" s="6" t="n">
        <v>40</v>
      </c>
      <c r="C5" s="5" t="inlineStr">
        <is>
          <t>美元/兆瓦时</t>
        </is>
      </c>
      <c r="D5" s="7" t="inlineStr">
        <is>
          <t>[S9] 最大的杠杆</t>
        </is>
      </c>
    </row>
    <row r="6">
      <c r="A6" s="5" t="inlineStr">
        <is>
          <t>利用率（容量因子）</t>
        </is>
      </c>
      <c r="B6" s="6" t="n">
        <v>0.5</v>
      </c>
      <c r="C6" s="5" t="inlineStr">
        <is>
          <t>0–1</t>
        </is>
      </c>
      <c r="D6" s="7" t="inlineStr">
        <is>
          <t>另一个杠杆</t>
        </is>
      </c>
    </row>
    <row r="7">
      <c r="A7" s="5" t="inlineStr">
        <is>
          <t>装机造价</t>
        </is>
      </c>
      <c r="B7" s="6" t="n">
        <v>2000</v>
      </c>
      <c r="C7" s="5" t="inlineStr">
        <is>
          <t>美元/千瓦</t>
        </is>
      </c>
      <c r="D7" s="7" t="inlineStr">
        <is>
          <t>[S1] 非中国 2,000–2,600</t>
        </is>
      </c>
    </row>
    <row r="8">
      <c r="A8" s="5" t="inlineStr">
        <is>
          <t>固定费率（融资）</t>
        </is>
      </c>
      <c r="B8" s="6" t="n">
        <v>0.1</v>
      </c>
      <c r="C8" s="5" t="inlineStr">
        <is>
          <t>0–1 /年</t>
        </is>
      </c>
      <c r="D8" s="7" t="inlineStr">
        <is>
          <t>资本回收假设</t>
        </is>
      </c>
    </row>
    <row r="9">
      <c r="A9" s="5" t="inlineStr">
        <is>
          <t>电耗（每公斤氢）</t>
        </is>
      </c>
      <c r="B9" s="6" t="n">
        <v>52.5</v>
      </c>
      <c r="C9" s="5" t="inlineStr">
        <is>
          <t>度/公斤</t>
        </is>
      </c>
      <c r="D9" s="7" t="inlineStr">
        <is>
          <t>[S6] 实际 50–55；下限 39.4</t>
        </is>
      </c>
    </row>
    <row r="10">
      <c r="A10" s="5" t="inlineStr">
        <is>
          <t>运维（含电堆更换）</t>
        </is>
      </c>
      <c r="B10" s="6" t="n">
        <v>0.025</v>
      </c>
      <c r="C10" s="5" t="inlineStr">
        <is>
          <t>占造价比例 /年</t>
        </is>
      </c>
      <c r="D10" s="7" t="inlineStr">
        <is>
          <t>简化处理</t>
        </is>
      </c>
    </row>
    <row r="11">
      <c r="A11" s="5" t="inlineStr">
        <is>
          <t>水 + 其他可变</t>
        </is>
      </c>
      <c r="B11" s="6" t="n">
        <v>0.05</v>
      </c>
      <c r="C11" s="5" t="inlineStr">
        <is>
          <t>美元/公斤</t>
        </is>
      </c>
      <c r="D11" s="7" t="inlineStr">
        <is>
          <t>占比很小 [S9]</t>
        </is>
      </c>
    </row>
    <row r="12">
      <c r="A12" s="5" t="inlineStr">
        <is>
          <t>灰氢门槛（SMR）</t>
        </is>
      </c>
      <c r="B12" s="6" t="n">
        <v>2</v>
      </c>
      <c r="C12" s="5" t="inlineStr">
        <is>
          <t>美元/公斤</t>
        </is>
      </c>
      <c r="D12" s="7" t="inlineStr">
        <is>
          <t>[S5] 1.50–2.50</t>
        </is>
      </c>
    </row>
    <row r="13">
      <c r="A13" s="5" t="inlineStr">
        <is>
          <t>灰氢排放因子</t>
        </is>
      </c>
      <c r="B13" s="6" t="n">
        <v>9.5</v>
      </c>
      <c r="C13" s="5" t="inlineStr">
        <is>
          <t>公斤CO₂/公斤氢</t>
        </is>
      </c>
      <c r="D13" s="7" t="inlineStr">
        <is>
          <t>[S22] 约9–10</t>
        </is>
      </c>
    </row>
    <row r="14">
      <c r="A14" s="5" t="inlineStr">
        <is>
          <t>45V 补贴（0=关闭）</t>
        </is>
      </c>
      <c r="B14" s="6" t="n">
        <v>3</v>
      </c>
      <c r="C14" s="5" t="inlineStr">
        <is>
          <t>美元/公斤</t>
        </is>
      </c>
      <c r="D14" s="7" t="inlineStr">
        <is>
          <t>[S11] 最高档；开工死线 [S13]</t>
        </is>
      </c>
    </row>
    <row r="16">
      <c r="A16" s="4" t="inlineStr">
        <is>
          <t>输出</t>
        </is>
      </c>
      <c r="B16" s="4" t="inlineStr">
        <is>
          <t>数值</t>
        </is>
      </c>
      <c r="C16" s="4" t="inlineStr">
        <is>
          <t>单位</t>
        </is>
      </c>
    </row>
    <row r="17">
      <c r="A17" s="5" t="inlineStr">
        <is>
          <t>每千瓦年产氢</t>
        </is>
      </c>
      <c r="B17" s="8">
        <f>B6*8760/B9</f>
        <v/>
      </c>
      <c r="C17" s="5" t="inlineStr">
        <is>
          <t>公斤/千瓦·年</t>
        </is>
      </c>
    </row>
    <row r="18">
      <c r="A18" s="5" t="inlineStr">
        <is>
          <t>电费</t>
        </is>
      </c>
      <c r="B18" s="9">
        <f>B9*B5/1000</f>
        <v/>
      </c>
      <c r="C18" s="5" t="inlineStr">
        <is>
          <t>美元/公斤</t>
        </is>
      </c>
    </row>
    <row r="19">
      <c r="A19" s="5" t="inlineStr">
        <is>
          <t>资本回收</t>
        </is>
      </c>
      <c r="B19" s="9">
        <f>B7*B8/B17</f>
        <v/>
      </c>
      <c r="C19" s="5" t="inlineStr">
        <is>
          <t>美元/公斤</t>
        </is>
      </c>
    </row>
    <row r="20">
      <c r="A20" s="5" t="inlineStr">
        <is>
          <t>运维 + 电堆</t>
        </is>
      </c>
      <c r="B20" s="9">
        <f>B7*B10/B17</f>
        <v/>
      </c>
      <c r="C20" s="5" t="inlineStr">
        <is>
          <t>美元/公斤</t>
        </is>
      </c>
    </row>
    <row r="21">
      <c r="A21" s="5" t="inlineStr">
        <is>
          <t>水 + 其他</t>
        </is>
      </c>
      <c r="B21" s="9">
        <f>B11</f>
        <v/>
      </c>
      <c r="C21" s="5" t="inlineStr">
        <is>
          <t>美元/公斤</t>
        </is>
      </c>
    </row>
    <row r="22">
      <c r="A22" s="10" t="inlineStr">
        <is>
          <t>绿氢 LCOH（PEM）</t>
        </is>
      </c>
      <c r="B22" s="11">
        <f>SUM(B18:B21)</f>
        <v/>
      </c>
      <c r="C22" s="5" t="inlineStr">
        <is>
          <t>美元/公斤</t>
        </is>
      </c>
    </row>
    <row r="23">
      <c r="A23" s="5" t="inlineStr">
        <is>
          <t>对灰氢的差价</t>
        </is>
      </c>
      <c r="B23" s="9">
        <f>B22-B12</f>
        <v/>
      </c>
      <c r="C23" s="5" t="inlineStr">
        <is>
          <t>美元/公斤</t>
        </is>
      </c>
    </row>
    <row r="24">
      <c r="A24" s="10" t="inlineStr">
        <is>
          <t>补平差价所需碳价</t>
        </is>
      </c>
      <c r="B24" s="12">
        <f>(B22-B12)/B13*1000</f>
        <v/>
      </c>
      <c r="C24" s="5" t="inlineStr">
        <is>
          <t>美元/吨CO₂</t>
        </is>
      </c>
    </row>
    <row r="25">
      <c r="A25" s="10" t="inlineStr">
        <is>
          <t>扣除 45V 后的 LCOH</t>
        </is>
      </c>
      <c r="B25" s="9">
        <f>B22-B14</f>
        <v/>
      </c>
      <c r="C25" s="5" t="inlineStr">
        <is>
          <t>美元/公斤</t>
        </is>
      </c>
    </row>
    <row r="26">
      <c r="A26" s="10" t="inlineStr">
        <is>
          <t>电费占 LCOH 比例</t>
        </is>
      </c>
      <c r="B26" s="13">
        <f>B18/B22</f>
        <v/>
      </c>
      <c r="C26" s="5" t="inlineStr">
        <is>
          <t>比例</t>
        </is>
      </c>
    </row>
    <row r="28">
      <c r="A28" s="3" t="inlineStr">
        <is>
          <t>校验锚点：默认值下 LCOH ≈ 5.15 美元（Lazard PEM 区间 4.33–6.05 [S4]）；差价 ≈ 3 美元 → 碳价平衡点 ≈ 330 美元/吨。注意模型暴露的一个真实张力：按西方造价（2,000 美元/千瓦），资本回收一行和电费差不多大，占比单元格只有约 40%——常被引用的'电占 60–70%'[S9] 说的是更便宜电堆、更高利用率的厂。把造价改到中国的 600–1,200 [S1]，看占比爬上去。这个差距本身，就是节目里'两个杠杆'的故事。</t>
        </is>
      </c>
    </row>
  </sheetData>
  <mergeCells count="1">
    <mergeCell ref="A28:D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46" customWidth="1" min="1" max="1"/>
    <col width="34" customWidth="1" min="2" max="2"/>
    <col width="16" customWidth="1" min="3" max="3"/>
    <col width="26" customWidth="1" min="4" max="4"/>
  </cols>
  <sheetData>
    <row r="1">
      <c r="A1" s="1" t="inlineStr">
        <is>
          <t>基准区间 —— 节目引用的数（同一个分子，同类比同类）</t>
        </is>
      </c>
    </row>
    <row r="3">
      <c r="A3" s="4" t="inlineStr">
        <is>
          <t>基准</t>
        </is>
      </c>
      <c r="B3" s="4" t="inlineStr">
        <is>
          <t>区间</t>
        </is>
      </c>
      <c r="C3" s="4" t="inlineStr">
        <is>
          <t>单位</t>
        </is>
      </c>
      <c r="D3" s="4" t="inlineStr">
        <is>
          <t>来源</t>
        </is>
      </c>
    </row>
    <row r="4">
      <c r="A4" s="14" t="inlineStr">
        <is>
          <t>绿氢 — PEM · 美国 · 无补贴</t>
        </is>
      </c>
      <c r="B4" s="15" t="inlineStr">
        <is>
          <t>4.33–6.05（中点约5.25）</t>
        </is>
      </c>
      <c r="C4" s="15" t="inlineStr">
        <is>
          <t>美元/公斤</t>
        </is>
      </c>
      <c r="D4" s="16" t="inlineStr">
        <is>
          <t>[S4] Lazard 2024年6月</t>
        </is>
      </c>
    </row>
    <row r="5">
      <c r="A5" s="14" t="inlineStr">
        <is>
          <t>绿氢 — PEM · 美国 · 拿满45V</t>
        </is>
      </c>
      <c r="B5" s="15" t="inlineStr">
        <is>
          <t>2.36–4.08</t>
        </is>
      </c>
      <c r="C5" s="15" t="inlineStr">
        <is>
          <t>美元/公斤</t>
        </is>
      </c>
      <c r="D5" s="16" t="inlineStr">
        <is>
          <t>[S4]</t>
        </is>
      </c>
    </row>
    <row r="6">
      <c r="A6" s="14" t="inlineStr">
        <is>
          <t>灰氢 — SMR 在位者</t>
        </is>
      </c>
      <c r="B6" s="15" t="inlineStr">
        <is>
          <t>1.50–2.50</t>
        </is>
      </c>
      <c r="C6" s="15" t="inlineStr">
        <is>
          <t>美元/公斤</t>
        </is>
      </c>
      <c r="D6" s="16" t="inlineStr">
        <is>
          <t>[S5]</t>
        </is>
      </c>
    </row>
    <row r="7">
      <c r="A7" s="14" t="inlineStr">
        <is>
          <t>蓝氢 — SMR + 碳捕集（成本多一半以上）</t>
        </is>
      </c>
      <c r="B7" s="15" t="inlineStr">
        <is>
          <t>2.00–3.50</t>
        </is>
      </c>
      <c r="C7" s="15" t="inlineStr">
        <is>
          <t>美元/公斤</t>
        </is>
      </c>
      <c r="D7" s="16" t="inlineStr">
        <is>
          <t>[S5]</t>
        </is>
      </c>
    </row>
    <row r="8">
      <c r="A8" s="14" t="inlineStr">
        <is>
          <t>中国可再生氢 vs 欧美</t>
        </is>
      </c>
      <c r="B8" s="15" t="inlineStr">
        <is>
          <t>便宜 40–45%</t>
        </is>
      </c>
      <c r="C8" s="15" t="inlineStr">
        <is>
          <t>—</t>
        </is>
      </c>
      <c r="D8" s="16" t="inlineStr">
        <is>
          <t>[S2]</t>
        </is>
      </c>
    </row>
    <row r="9">
      <c r="A9" s="14" t="inlineStr">
        <is>
          <t>电解槽造价 — 中国（以碱性为主）</t>
        </is>
      </c>
      <c r="B9" s="15" t="inlineStr">
        <is>
          <t>600–1,200</t>
        </is>
      </c>
      <c r="C9" s="15" t="inlineStr">
        <is>
          <t>美元/千瓦</t>
        </is>
      </c>
      <c r="D9" s="16" t="inlineStr">
        <is>
          <t>[S1]</t>
        </is>
      </c>
    </row>
    <row r="10">
      <c r="A10" s="14" t="inlineStr">
        <is>
          <t>电解槽造价 — 非中国装机</t>
        </is>
      </c>
      <c r="B10" s="15" t="inlineStr">
        <is>
          <t>2,000–2,600</t>
        </is>
      </c>
      <c r="C10" s="15" t="inlineStr">
        <is>
          <t>美元/千瓦</t>
        </is>
      </c>
      <c r="D10" s="16" t="inlineStr">
        <is>
          <t>[S1]</t>
        </is>
      </c>
    </row>
    <row r="11">
      <c r="A11" s="14" t="inlineStr">
        <is>
          <t>每公斤电耗 — 商用实际</t>
        </is>
      </c>
      <c r="B11" s="15" t="inlineStr">
        <is>
          <t>50–55（下限 39.4）</t>
        </is>
      </c>
      <c r="C11" s="15" t="inlineStr">
        <is>
          <t>度/公斤</t>
        </is>
      </c>
      <c r="D11" s="16" t="inlineStr">
        <is>
          <t>[S6]</t>
        </is>
      </c>
    </row>
    <row r="12">
      <c r="A12" s="14" t="inlineStr">
        <is>
          <t>往返效率 电→氢→电</t>
        </is>
      </c>
      <c r="B12" s="15" t="inlineStr">
        <is>
          <t>30–45%（常见约37%）；电池 85–95%</t>
        </is>
      </c>
      <c r="C12" s="15" t="inlineStr">
        <is>
          <t>—</t>
        </is>
      </c>
      <c r="D12" s="16" t="inlineStr">
        <is>
          <t>[S8]</t>
        </is>
      </c>
    </row>
    <row r="13">
      <c r="A13" s="14" t="inlineStr">
        <is>
          <t>电价敏感性</t>
        </is>
      </c>
      <c r="B13" s="15" t="inlineStr">
        <is>
          <t>每 10 美元/兆瓦时 ≈ 0.5 美元/公斤</t>
        </is>
      </c>
      <c r="C13" s="15" t="inlineStr">
        <is>
          <t>—</t>
        </is>
      </c>
      <c r="D13" s="16" t="inlineStr">
        <is>
          <t>[S9]</t>
        </is>
      </c>
    </row>
    <row r="14">
      <c r="A14" s="14" t="inlineStr">
        <is>
          <t>2030 管线中已 FID 的比例</t>
        </is>
      </c>
      <c r="B14" s="15" t="inlineStr">
        <is>
          <t>约 9%（公布 3700 万吨/年）</t>
        </is>
      </c>
      <c r="C14" s="15" t="inlineStr">
        <is>
          <t>—</t>
        </is>
      </c>
      <c r="D14" s="16" t="inlineStr">
        <is>
          <t>[S1][S3]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>
      <c r="A1" s="1" t="inlineStr">
        <is>
          <t>敏感性 —— 一次只动一个杠杆（全部是对模型表的活公式）</t>
        </is>
      </c>
    </row>
    <row r="2">
      <c r="A2" s="3" t="inlineStr">
        <is>
          <t>电价和利用率占主导 —— 节目的命门指标，摊成表格。每行只换一个输入，其余保持模型默认。</t>
        </is>
      </c>
    </row>
    <row r="4">
      <c r="A4" s="4" t="inlineStr">
        <is>
          <t>杠杆</t>
        </is>
      </c>
      <c r="B4" s="4" t="inlineStr">
        <is>
          <t>低</t>
        </is>
      </c>
      <c r="C4" s="4" t="inlineStr">
        <is>
          <t>基准</t>
        </is>
      </c>
      <c r="D4" s="4" t="inlineStr">
        <is>
          <t>高</t>
        </is>
      </c>
      <c r="E4" s="4" t="inlineStr">
        <is>
          <t>单位</t>
        </is>
      </c>
    </row>
    <row r="5">
      <c r="A5" s="10" t="inlineStr">
        <is>
          <t>电价 (20→80 $/MWh)</t>
        </is>
      </c>
      <c r="B5" s="9">
        <f>'LCOH 模型'!B9*20/1000 + 'LCOH 模型'!B7*'LCOH 模型'!B8/('LCOH 模型'!B6*8760/'LCOH 模型'!B9) + 'LCOH 模型'!B7*'LCOH 模型'!B10/('LCOH 模型'!B6*8760/'LCOH 模型'!B9) + 'LCOH 模型'!B11</f>
        <v/>
      </c>
      <c r="C5" s="9">
        <f>'LCOH 模型'!B9*'LCOH 模型'!B5/1000 + 'LCOH 模型'!B7*'LCOH 模型'!B8/('LCOH 模型'!B6*8760/'LCOH 模型'!B9) + 'LCOH 模型'!B7*'LCOH 模型'!B10/('LCOH 模型'!B6*8760/'LCOH 模型'!B9) + 'LCOH 模型'!B11</f>
        <v/>
      </c>
      <c r="D5" s="9">
        <f>'LCOH 模型'!B9*80/1000 + 'LCOH 模型'!B7*'LCOH 模型'!B8/('LCOH 模型'!B6*8760/'LCOH 模型'!B9) + 'LCOH 模型'!B7*'LCOH 模型'!B10/('LCOH 模型'!B6*8760/'LCOH 模型'!B9) + 'LCOH 模型'!B11</f>
        <v/>
      </c>
      <c r="E5" s="5" t="inlineStr">
        <is>
          <t>美元/公斤</t>
        </is>
      </c>
    </row>
    <row r="6">
      <c r="A6" s="10" t="inlineStr">
        <is>
          <t>利用率 (0.25→0.95 0–1)</t>
        </is>
      </c>
      <c r="B6" s="9">
        <f>'LCOH 模型'!B9*'LCOH 模型'!B5/1000 + 'LCOH 模型'!B7*'LCOH 模型'!B8/(0.25*8760/'LCOH 模型'!B9) + 'LCOH 模型'!B7*'LCOH 模型'!B10/(0.25*8760/'LCOH 模型'!B9) + 'LCOH 模型'!B11</f>
        <v/>
      </c>
      <c r="C6" s="9">
        <f>'LCOH 模型'!B9*'LCOH 模型'!B5/1000 + 'LCOH 模型'!B7*'LCOH 模型'!B8/('LCOH 模型'!B6*8760/'LCOH 模型'!B9) + 'LCOH 模型'!B7*'LCOH 模型'!B10/('LCOH 模型'!B6*8760/'LCOH 模型'!B9) + 'LCOH 模型'!B11</f>
        <v/>
      </c>
      <c r="D6" s="9">
        <f>'LCOH 模型'!B9*'LCOH 模型'!B5/1000 + 'LCOH 模型'!B7*'LCOH 模型'!B8/(0.95*8760/'LCOH 模型'!B9) + 'LCOH 模型'!B7*'LCOH 模型'!B10/(0.95*8760/'LCOH 模型'!B9) + 'LCOH 模型'!B11</f>
        <v/>
      </c>
      <c r="E6" s="5" t="inlineStr">
        <is>
          <t>美元/公斤</t>
        </is>
      </c>
    </row>
    <row r="7">
      <c r="A7" s="10" t="inlineStr">
        <is>
          <t>装机造价 (1000→2600 $/kW)</t>
        </is>
      </c>
      <c r="B7" s="9">
        <f>'LCOH 模型'!B9*'LCOH 模型'!B5/1000 + 1000*'LCOH 模型'!B8/('LCOH 模型'!B6*8760/'LCOH 模型'!B9) + 1000*'LCOH 模型'!B10/('LCOH 模型'!B6*8760/'LCOH 模型'!B9) + 'LCOH 模型'!B11</f>
        <v/>
      </c>
      <c r="C7" s="9">
        <f>'LCOH 模型'!B9*'LCOH 模型'!B5/1000 + 'LCOH 模型'!B7*'LCOH 模型'!B8/('LCOH 模型'!B6*8760/'LCOH 模型'!B9) + 'LCOH 模型'!B7*'LCOH 模型'!B10/('LCOH 模型'!B6*8760/'LCOH 模型'!B9) + 'LCOH 模型'!B11</f>
        <v/>
      </c>
      <c r="D7" s="9">
        <f>'LCOH 模型'!B9*'LCOH 模型'!B5/1000 + 2600*'LCOH 模型'!B8/('LCOH 模型'!B6*8760/'LCOH 模型'!B9) + 2600*'LCOH 模型'!B10/('LCOH 模型'!B6*8760/'LCOH 模型'!B9) + 'LCOH 模型'!B11</f>
        <v/>
      </c>
      <c r="E7" s="5" t="inlineStr">
        <is>
          <t>美元/公斤</t>
        </is>
      </c>
    </row>
    <row r="8">
      <c r="A8" s="10" t="inlineStr">
        <is>
          <t>电耗 (45→55 kWh/kg)</t>
        </is>
      </c>
      <c r="B8" s="9">
        <f>45*'LCOH 模型'!B5/1000 + 'LCOH 模型'!B7*'LCOH 模型'!B8/('LCOH 模型'!B6*8760/45) + 'LCOH 模型'!B7*'LCOH 模型'!B10/('LCOH 模型'!B6*8760/45) + 'LCOH 模型'!B11</f>
        <v/>
      </c>
      <c r="C8" s="9">
        <f>'LCOH 模型'!B9*'LCOH 模型'!B5/1000 + 'LCOH 模型'!B7*'LCOH 模型'!B8/('LCOH 模型'!B6*8760/'LCOH 模型'!B9) + 'LCOH 模型'!B7*'LCOH 模型'!B10/('LCOH 模型'!B6*8760/'LCOH 模型'!B9) + 'LCOH 模型'!B11</f>
        <v/>
      </c>
      <c r="D8" s="9">
        <f>55*'LCOH 模型'!B5/1000 + 'LCOH 模型'!B7*'LCOH 模型'!B8/('LCOH 模型'!B6*8760/55) + 'LCOH 模型'!B7*'LCOH 模型'!B10/('LCOH 模型'!B6*8760/55) + 'LCOH 模型'!B11</f>
        <v/>
      </c>
      <c r="E8" s="5" t="inlineStr">
        <is>
          <t>美元/公斤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8" customWidth="1" min="1" max="1"/>
    <col width="100" customWidth="1" min="2" max="2"/>
  </cols>
  <sheetData>
    <row r="1">
      <c r="A1" s="1" t="inlineStr">
        <is>
          <t>来源（对应 research/RB04-green-hydrogen-PRO.md）</t>
        </is>
      </c>
    </row>
    <row r="3">
      <c r="A3" s="17" t="inlineStr">
        <is>
          <t>S1</t>
        </is>
      </c>
      <c r="B3" s="2" t="inlineStr">
        <is>
          <t>IEA — Global Hydrogen Review 2025（需求、清洁占比、FID、装机、造价、承购）</t>
        </is>
      </c>
    </row>
    <row r="4">
      <c r="A4" s="17" t="inlineStr">
        <is>
          <t>S2</t>
        </is>
      </c>
      <c r="B4" s="2" t="inlineStr">
        <is>
          <t>IEA GHR 2025 全文 —— 中国可再生氢成本位置；2030 造价假设</t>
        </is>
      </c>
    </row>
    <row r="5">
      <c r="A5" s="17" t="inlineStr">
        <is>
          <t>S3</t>
        </is>
      </c>
      <c r="B5" s="2" t="inlineStr">
        <is>
          <t>Green Hydrogen Organisation —— GHR 2025 解读：FID 放缓、管线缩水</t>
        </is>
      </c>
    </row>
    <row r="6">
      <c r="A6" s="17" t="inlineStr">
        <is>
          <t>S4</t>
        </is>
      </c>
      <c r="B6" s="2" t="inlineStr">
        <is>
          <t>Lazard — Levelized Cost of Hydrogen Analysis（2024年6月）：绿氢 PEM 美国，无补贴 + 45V</t>
        </is>
      </c>
    </row>
    <row r="7">
      <c r="A7" s="17" t="inlineStr">
        <is>
          <t>S5</t>
        </is>
      </c>
      <c r="B7" s="2" t="inlineStr">
        <is>
          <t>2025 技术经济分析 —— 灰氢 SMR / 蓝氢 SMR+CCS（arXiv 2502.12211 · Montel）</t>
        </is>
      </c>
    </row>
    <row r="8">
      <c r="A8" s="17" t="inlineStr">
        <is>
          <t>S6</t>
        </is>
      </c>
      <c r="B8" s="2" t="inlineStr">
        <is>
          <t>电解能耗基线 —— 39.4 kWh/kg 热力学下限；实际约 50–55；每公斤含能约 33 kWh（LHV）</t>
        </is>
      </c>
    </row>
    <row r="9">
      <c r="A9" s="17" t="inlineStr">
        <is>
          <t>S8</t>
        </is>
      </c>
      <c r="B9" s="2" t="inlineStr">
        <is>
          <t>Oxford Institute for Energy Studies ET48 —— 电→氢→电往返效率</t>
        </is>
      </c>
    </row>
    <row r="10">
      <c r="A10" s="17" t="inlineStr">
        <is>
          <t>S9</t>
        </is>
      </c>
      <c r="B10" s="2" t="inlineStr">
        <is>
          <t>LCOH 成本结构 —— 电占 60–70%；每 10 美元/兆瓦时 ≈ 0.5 美元/公斤</t>
        </is>
      </c>
    </row>
    <row r="11">
      <c r="A11" s="17" t="inlineStr">
        <is>
          <t>S11</t>
        </is>
      </c>
      <c r="B11" s="2" t="inlineStr">
        <is>
          <t>美国财政部/IRS —— §45V 最终规则（2025年1月）：四档碳强度、三支柱</t>
        </is>
      </c>
    </row>
    <row r="12">
      <c r="A12" s="17" t="inlineStr">
        <is>
          <t>S13</t>
        </is>
      </c>
      <c r="B12" s="2" t="inlineStr">
        <is>
          <t>《又大又美法案》（2025年7月4日）—— 45V 开工死线 2027年12月31日</t>
        </is>
      </c>
    </row>
    <row r="13">
      <c r="A13" s="17" t="inlineStr">
        <is>
          <t>S15</t>
        </is>
      </c>
      <c r="B13" s="2" t="inlineStr">
        <is>
          <t>加拿大 —— 清洁氢投资税收抵免（按碳强度 40/25/15% + 氨转化加成）</t>
        </is>
      </c>
    </row>
    <row r="14">
      <c r="A14" s="17" t="inlineStr">
        <is>
          <t>S22</t>
        </is>
      </c>
      <c r="B14" s="2" t="inlineStr">
        <is>
          <t>SMR 排放因子 ~9 kg CO₂/kg H₂ —— CRS R48196（IEA）· Argonne/EST 2019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2026-07-12T19:56:04Z</dcterms:created>
  <dcterms:modified xmlns:dcterms="http://purl.org/dc/terms/" xmlns:xsi="http://www.w3.org/2001/XMLSchema-instance" xsi:type="dcterms:W3CDTF">2026-07-12T19:56:04Z</dcterms:modified>
</cp:coreProperties>
</file>