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Blue Model" sheetId="2" state="visible" r:id="rId2"/>
    <sheet xmlns:r="http://schemas.openxmlformats.org/officeDocument/2006/relationships" name="Benchmarks" sheetId="3" state="visible" r:id="rId3"/>
    <sheet xmlns:r="http://schemas.openxmlformats.org/officeDocument/2006/relationships" name="Sensitivity" sheetId="4" state="visible" r:id="rId4"/>
    <sheet xmlns:r="http://schemas.openxmlformats.org/officeDocument/2006/relationships" name="Sourc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0A1628"/>
      <sz val="18"/>
    </font>
    <font>
      <name val="Calibri"/>
      <color rgb="000A1628"/>
      <sz val="11"/>
    </font>
    <font>
      <name val="Calibri"/>
      <i val="1"/>
      <color rgb="005A6B7A"/>
      <sz val="11"/>
    </font>
    <font>
      <name val="Calibri"/>
      <b val="1"/>
      <color rgb="00FFFFFF"/>
      <sz val="12"/>
    </font>
    <font>
      <name val="Calibri"/>
      <b val="1"/>
      <color rgb="000A1628"/>
      <sz val="11"/>
    </font>
    <font>
      <name val="Calibri"/>
      <i val="1"/>
      <color rgb="00B26A00"/>
      <sz val="10"/>
    </font>
  </fonts>
  <fills count="6">
    <fill>
      <patternFill/>
    </fill>
    <fill>
      <patternFill patternType="gray125"/>
    </fill>
    <fill>
      <patternFill patternType="solid">
        <fgColor rgb="0000BFA5"/>
      </patternFill>
    </fill>
    <fill>
      <patternFill patternType="solid">
        <fgColor rgb="00FFF6D5"/>
      </patternFill>
    </fill>
    <fill>
      <patternFill patternType="solid">
        <fgColor rgb="00D9F2EE"/>
      </patternFill>
    </fill>
    <fill>
      <patternFill patternType="solid">
        <fgColor rgb="00F1F4F6"/>
      </patternFill>
    </fill>
  </fills>
  <borders count="2">
    <border>
      <left/>
      <right/>
      <top/>
      <bottom/>
      <diagonal/>
    </border>
    <border>
      <left style="thin">
        <color rgb="00D5DBDF"/>
      </left>
      <right style="thin">
        <color rgb="00D5DBDF"/>
      </right>
      <top style="thin">
        <color rgb="00D5DBDF"/>
      </top>
      <bottom style="thin">
        <color rgb="00D5DBD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pivotButton="0" quotePrefix="0" xfId="0"/>
    <xf numFmtId="0" fontId="2" fillId="0" borderId="1" pivotButton="0" quotePrefix="0" xfId="0"/>
    <xf numFmtId="0" fontId="5" fillId="3" borderId="1" pivotButton="0" quotePrefix="0" xfId="0"/>
    <xf numFmtId="0" fontId="6" fillId="0" borderId="1" pivotButton="0" quotePrefix="0" xfId="0"/>
    <xf numFmtId="2" fontId="5" fillId="3" borderId="1" pivotButton="0" quotePrefix="0" xfId="0"/>
    <xf numFmtId="164" fontId="5" fillId="3" borderId="1" pivotButton="0" quotePrefix="0" xfId="0"/>
    <xf numFmtId="0" fontId="5" fillId="0" borderId="1" pivotButton="0" quotePrefix="0" xfId="0"/>
    <xf numFmtId="2" fontId="5" fillId="4" borderId="1" pivotButton="0" quotePrefix="0" xfId="0"/>
    <xf numFmtId="165" fontId="5" fillId="5" borderId="1" pivotButton="0" quotePrefix="0" xfId="0"/>
    <xf numFmtId="2" fontId="5" fillId="5" borderId="1" pivotButton="0" quotePrefix="0" xfId="0"/>
    <xf numFmtId="1" fontId="5" fillId="5" borderId="1" pivotButton="0" quotePrefix="0" xfId="0"/>
    <xf numFmtId="0" fontId="5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Blue hydrogen: the cheapest clean H2 — so why is it losing? The workbook</t>
        </is>
      </c>
    </row>
    <row r="3">
      <c r="A3" s="2" t="inlineStr">
        <is>
          <t>• Companion to the Bankable teardown (bankable.show). Built by an engineer with over a decade commercializing first-of-a-kind energy technology.</t>
        </is>
      </c>
    </row>
    <row r="4">
      <c r="A4" s="2" t="inlineStr">
        <is>
          <t>• Sheet 1 (Blue Model): the live model. Set the YELLOW cells — gas price, capture rate, capture cost, carbon price, 45Q — and watch blue vs grey move. Grey is gas-driven; blue = grey + the CCS increment; the carbon price hits only the CO2 you fail to capture; 45Q pays only for what you do.</t>
        </is>
      </c>
    </row>
    <row r="5">
      <c r="A5" s="2" t="inlineStr">
        <is>
          <t>• Sheet 2 (Benchmarks): the cited ranges the episode quotes — grey/blue/green $/kg, capture rates (60% by design vs the 90-95% the standards want), 45Q's $85, Canada's ITC, Alberta's $95-vs-$20 gap, China's RMB costs, turquoise's 6% ceiling. Every row carries its [S#].</t>
        </is>
      </c>
    </row>
    <row r="6">
      <c r="A6" s="2" t="inlineStr">
        <is>
          <t>• Sheet 3 (Sensitivity): one-way sweeps of the four levers. Gas price moves everything; capture rate and the carbon price decide whether blue ever beats grey on merit.</t>
        </is>
      </c>
    </row>
    <row r="7">
      <c r="A7" s="2" t="inlineStr">
        <is>
          <t>• The one line: making hydrogen was never the hard part — the carbon is. Bury it (blue), sell it (turquoise), or skip hydrogen and burn the gas for a data center.</t>
        </is>
      </c>
    </row>
    <row r="8">
      <c r="A8" s="3" t="inlineStr">
        <is>
          <t>• ILLUSTRATIVE, public data only; a public-data TEA carries roughly a ±30-50% band. Pending qualified-reviewer sign-off for any external use. Not investment advice; we judge technologies, never stocks.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22" customWidth="1" min="3" max="3"/>
    <col width="40" customWidth="1" min="4" max="4"/>
  </cols>
  <sheetData>
    <row r="1">
      <c r="A1" s="1" t="inlineStr">
        <is>
          <t>Blue vs Grey — SMR + CCS, like-for-like</t>
        </is>
      </c>
    </row>
    <row r="2">
      <c r="A2" s="3" t="inlineStr">
        <is>
          <t>Change the YELLOW cells. Defaults land grey inside $1.50-2.50 [S5-RB04] and blue inside $2.00-3.50 [S23]. The retrofit adder is a single simplified line — keep it simple, state it honestly.</t>
        </is>
      </c>
    </row>
    <row r="4">
      <c r="A4" s="4" t="inlineStr">
        <is>
          <t>Input</t>
        </is>
      </c>
      <c r="B4" s="4" t="inlineStr">
        <is>
          <t>Value</t>
        </is>
      </c>
      <c r="C4" s="4" t="inlineStr">
        <is>
          <t>Unit</t>
        </is>
      </c>
      <c r="D4" s="4" t="inlineStr">
        <is>
          <t>Source</t>
        </is>
      </c>
    </row>
    <row r="5">
      <c r="A5" s="5" t="inlineStr">
        <is>
          <t>Natural gas price</t>
        </is>
      </c>
      <c r="B5" s="6" t="n">
        <v>4</v>
      </c>
      <c r="C5" s="5" t="inlineStr">
        <is>
          <t>$/MMBtu</t>
        </is>
      </c>
      <c r="D5" s="7" t="inlineStr">
        <is>
          <t>the grey lever</t>
        </is>
      </c>
    </row>
    <row r="6">
      <c r="A6" s="5" t="inlineStr">
        <is>
          <t>Gas per kg H2 (fuel + feedstock)</t>
        </is>
      </c>
      <c r="B6" s="8" t="n">
        <v>0.16</v>
      </c>
      <c r="C6" s="5" t="inlineStr">
        <is>
          <t>MMBtu/kg</t>
        </is>
      </c>
      <c r="D6" s="7" t="inlineStr">
        <is>
          <t>SMR ~0.15-0.17</t>
        </is>
      </c>
    </row>
    <row r="7">
      <c r="A7" s="5" t="inlineStr">
        <is>
          <t>Grey non-gas cost</t>
        </is>
      </c>
      <c r="B7" s="6" t="n">
        <v>1.3</v>
      </c>
      <c r="C7" s="5" t="inlineStr">
        <is>
          <t>$/kg</t>
        </is>
      </c>
      <c r="D7" s="7" t="inlineStr">
        <is>
          <t>lands grey in [S5-RB04] $1.50-2.50</t>
        </is>
      </c>
    </row>
    <row r="8">
      <c r="A8" s="5" t="inlineStr">
        <is>
          <t>Grey emission factor</t>
        </is>
      </c>
      <c r="B8" s="6" t="n">
        <v>9.5</v>
      </c>
      <c r="C8" s="5" t="inlineStr">
        <is>
          <t>kg CO2/kg H2</t>
        </is>
      </c>
      <c r="D8" s="7" t="inlineStr">
        <is>
          <t>[S7-RB02] 9-12</t>
        </is>
      </c>
    </row>
    <row r="9">
      <c r="A9" s="5" t="inlineStr">
        <is>
          <t>Capture rate</t>
        </is>
      </c>
      <c r="B9" s="9" t="n">
        <v>0.6</v>
      </c>
      <c r="C9" s="5" t="inlineStr">
        <is>
          <t>0-1</t>
        </is>
      </c>
      <c r="D9" s="7" t="inlineStr">
        <is>
          <t>[S3] fleet ~60% by design; ATR 0.95</t>
        </is>
      </c>
    </row>
    <row r="10">
      <c r="A10" s="5" t="inlineStr">
        <is>
          <t>Capture + transport + storage</t>
        </is>
      </c>
      <c r="B10" s="6" t="n">
        <v>65</v>
      </c>
      <c r="C10" s="5" t="inlineStr">
        <is>
          <t>$/t CO2</t>
        </is>
      </c>
      <c r="D10" s="7" t="inlineStr">
        <is>
          <t>public-TEA range</t>
        </is>
      </c>
    </row>
    <row r="11">
      <c r="A11" s="5" t="inlineStr">
        <is>
          <t>Blue retrofit adder (CAPEX/O&amp;M)</t>
        </is>
      </c>
      <c r="B11" s="8" t="n">
        <v>0.3</v>
      </c>
      <c r="C11" s="5" t="inlineStr">
        <is>
          <t>$/kg</t>
        </is>
      </c>
      <c r="D11" s="7" t="inlineStr">
        <is>
          <t>simplified</t>
        </is>
      </c>
    </row>
    <row r="12">
      <c r="A12" s="5" t="inlineStr">
        <is>
          <t>Carbon price on UNcaptured CO2</t>
        </is>
      </c>
      <c r="B12" s="6" t="n">
        <v>0</v>
      </c>
      <c r="C12" s="5" t="inlineStr">
        <is>
          <t>$/t CO2</t>
        </is>
      </c>
      <c r="D12" s="7" t="inlineStr">
        <is>
          <t>set your own</t>
        </is>
      </c>
    </row>
    <row r="13">
      <c r="A13" s="5" t="inlineStr">
        <is>
          <t>45Q credit (0 = off)</t>
        </is>
      </c>
      <c r="B13" s="6" t="n">
        <v>85</v>
      </c>
      <c r="C13" s="5" t="inlineStr">
        <is>
          <t>$/t CO2</t>
        </is>
      </c>
      <c r="D13" s="7" t="inlineStr">
        <is>
          <t>[S13][S14] OBBB: EOR at parity</t>
        </is>
      </c>
    </row>
    <row r="14">
      <c r="A14" s="5" t="inlineStr">
        <is>
          <t>Upstream methane leakage</t>
        </is>
      </c>
      <c r="B14" s="9" t="n">
        <v>0.015</v>
      </c>
      <c r="C14" s="5" t="inlineStr">
        <is>
          <t>share of gas</t>
        </is>
      </c>
      <c r="D14" s="7" t="inlineStr">
        <is>
          <t>[S4] US average 1.5%</t>
        </is>
      </c>
    </row>
    <row r="16">
      <c r="A16" s="4" t="inlineStr">
        <is>
          <t>Output</t>
        </is>
      </c>
      <c r="B16" s="4" t="inlineStr">
        <is>
          <t>Value</t>
        </is>
      </c>
      <c r="C16" s="4" t="inlineStr">
        <is>
          <t>Unit</t>
        </is>
      </c>
    </row>
    <row r="17">
      <c r="A17" s="10" t="inlineStr">
        <is>
          <t>Grey LCOH</t>
        </is>
      </c>
      <c r="B17" s="11">
        <f>B5*B6+B7</f>
        <v/>
      </c>
      <c r="C17" s="5" t="inlineStr">
        <is>
          <t>$/kg</t>
        </is>
      </c>
    </row>
    <row r="18">
      <c r="A18" s="5" t="inlineStr">
        <is>
          <t>CO2 captured per kg H2</t>
        </is>
      </c>
      <c r="B18" s="12">
        <f>B8*B9</f>
        <v/>
      </c>
      <c r="C18" s="5" t="inlineStr">
        <is>
          <t>kg CO2</t>
        </is>
      </c>
    </row>
    <row r="19">
      <c r="A19" s="5" t="inlineStr">
        <is>
          <t>CO2 vented per kg H2</t>
        </is>
      </c>
      <c r="B19" s="12">
        <f>B8*(1-B9)</f>
        <v/>
      </c>
      <c r="C19" s="5" t="inlineStr">
        <is>
          <t>kg CO2</t>
        </is>
      </c>
    </row>
    <row r="20">
      <c r="A20" s="5" t="inlineStr">
        <is>
          <t>CCS cost (capture+T&amp;S)</t>
        </is>
      </c>
      <c r="B20" s="13">
        <f>B18*B10/1000</f>
        <v/>
      </c>
      <c r="C20" s="5" t="inlineStr">
        <is>
          <t>$/kg</t>
        </is>
      </c>
    </row>
    <row r="21">
      <c r="A21" s="5" t="inlineStr">
        <is>
          <t>Retrofit adder</t>
        </is>
      </c>
      <c r="B21" s="13">
        <f>B11</f>
        <v/>
      </c>
      <c r="C21" s="5" t="inlineStr">
        <is>
          <t>$/kg</t>
        </is>
      </c>
    </row>
    <row r="22">
      <c r="A22" s="10" t="inlineStr">
        <is>
          <t>Carbon cost on vented CO2</t>
        </is>
      </c>
      <c r="B22" s="13">
        <f>B19*B12/1000</f>
        <v/>
      </c>
      <c r="C22" s="5" t="inlineStr">
        <is>
          <t>$/kg</t>
        </is>
      </c>
    </row>
    <row r="23">
      <c r="A23" s="5" t="inlineStr">
        <is>
          <t>45Q credit</t>
        </is>
      </c>
      <c r="B23" s="13">
        <f>B18*B13/1000</f>
        <v/>
      </c>
      <c r="C23" s="5" t="inlineStr">
        <is>
          <t>$/kg</t>
        </is>
      </c>
    </row>
    <row r="24">
      <c r="A24" s="10" t="inlineStr">
        <is>
          <t>Blue LCOH — net</t>
        </is>
      </c>
      <c r="B24" s="11">
        <f>B17+B20+B21+B22-B23</f>
        <v/>
      </c>
      <c r="C24" s="5" t="inlineStr">
        <is>
          <t>$/kg</t>
        </is>
      </c>
    </row>
    <row r="25">
      <c r="A25" s="5" t="inlineStr">
        <is>
          <t>Premium vs grey</t>
        </is>
      </c>
      <c r="B25" s="13">
        <f>B24-B17</f>
        <v/>
      </c>
      <c r="C25" s="5" t="inlineStr">
        <is>
          <t>$/kg</t>
        </is>
      </c>
    </row>
    <row r="26">
      <c r="A26" s="10" t="inlineStr">
        <is>
          <t>Carbon price that closes the gap</t>
        </is>
      </c>
      <c r="B26" s="14">
        <f>IF(B19&gt;0.01,(B24-B17)/B19*1000,0)</f>
        <v/>
      </c>
      <c r="C26" s="5" t="inlineStr">
        <is>
          <t>$/t CO2</t>
        </is>
      </c>
    </row>
    <row r="27">
      <c r="A27" s="5" t="inlineStr">
        <is>
          <t>Upstream leakage CO2e (GWP100 ~28)</t>
        </is>
      </c>
      <c r="B27" s="12">
        <f>B6*21*B14*28</f>
        <v/>
      </c>
      <c r="C27" s="5" t="inlineStr">
        <is>
          <t>kg CO2e/kg</t>
        </is>
      </c>
    </row>
    <row r="29">
      <c r="A29" s="3" t="inlineStr">
        <is>
          <t>Sanity anchors: at defaults grey = $1.94 (range $1.50-2.50 [S5-RB04]); blue net = $2.13 (range $2.00-3.50 [S23]). Now flip capture rate to ATR's 0.95 [S3]: the 45Q line rises to ~$0.77/kg — the episode's '$85 x ~9 kg captured covers about three-quarters of the ~$1 blue-grey gap' [derived §4]. Watch the tension it exposes: higher capture raises the CCS line AND the credit, so the premium shrinks — but the last rows are the wall. At the US-average 1.5% leakage, upstream methane alone adds ~1.4 kg CO2e (100-yr basis) that no capture rate can touch [S4]. That row is why '95% capture' is not 'clean'.</t>
        </is>
      </c>
    </row>
  </sheetData>
  <mergeCells count="1">
    <mergeCell ref="A29:D2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46" customWidth="1" min="1" max="1"/>
    <col width="34" customWidth="1" min="2" max="2"/>
    <col width="16" customWidth="1" min="3" max="3"/>
    <col width="26" customWidth="1" min="4" max="4"/>
  </cols>
  <sheetData>
    <row r="1">
      <c r="A1" s="1" t="inlineStr">
        <is>
          <t>Benchmarks — the cited ranges (same molecule, like-for-like)</t>
        </is>
      </c>
    </row>
    <row r="3">
      <c r="A3" s="4" t="inlineStr">
        <is>
          <t>Benchmark</t>
        </is>
      </c>
      <c r="B3" s="4" t="inlineStr">
        <is>
          <t>Range</t>
        </is>
      </c>
      <c r="C3" s="4" t="inlineStr">
        <is>
          <t>Unit</t>
        </is>
      </c>
      <c r="D3" s="4" t="inlineStr">
        <is>
          <t>Source</t>
        </is>
      </c>
    </row>
    <row r="4">
      <c r="A4" s="15" t="inlineStr">
        <is>
          <t>Grey H2 — SMR incumbent (US)</t>
        </is>
      </c>
      <c r="B4" s="16" t="inlineStr">
        <is>
          <t>$1.50-2.50</t>
        </is>
      </c>
      <c r="C4" s="16" t="inlineStr">
        <is>
          <t>$/kg</t>
        </is>
      </c>
      <c r="D4" s="17" t="inlineStr">
        <is>
          <t>[S5-RB04]</t>
        </is>
      </c>
    </row>
    <row r="5">
      <c r="A5" s="15" t="inlineStr">
        <is>
          <t>Blue H2 — SMR + CCS</t>
        </is>
      </c>
      <c r="B5" s="16" t="inlineStr">
        <is>
          <t>$2.00-3.50</t>
        </is>
      </c>
      <c r="C5" s="16" t="inlineStr">
        <is>
          <t>$/kg</t>
        </is>
      </c>
      <c r="D5" s="17" t="inlineStr">
        <is>
          <t>[S23]</t>
        </is>
      </c>
    </row>
    <row r="6">
      <c r="A6" s="15" t="inlineStr">
        <is>
          <t>Blue H2 — theoretical floor (cheap-gas regions)</t>
        </is>
      </c>
      <c r="B6" s="16" t="inlineStr">
        <is>
          <t>just above $1 — theoretical; no operating project reaches it at 95% capture</t>
        </is>
      </c>
      <c r="C6" s="16" t="inlineStr">
        <is>
          <t>$/kg</t>
        </is>
      </c>
      <c r="D6" s="17" t="inlineStr">
        <is>
          <t>[S1] IEA 2026</t>
        </is>
      </c>
    </row>
    <row r="7">
      <c r="A7" s="15" t="inlineStr">
        <is>
          <t>Green H2 — PEM, US, unsubsidized</t>
        </is>
      </c>
      <c r="B7" s="16" t="inlineStr">
        <is>
          <t>~$5</t>
        </is>
      </c>
      <c r="C7" s="16" t="inlineStr">
        <is>
          <t>$/kg</t>
        </is>
      </c>
      <c r="D7" s="17" t="inlineStr">
        <is>
          <t>[S4-RB04]</t>
        </is>
      </c>
    </row>
    <row r="8">
      <c r="A8" s="15" t="inlineStr">
        <is>
          <t>Capture rate — legacy SMR+CCS fleet</t>
        </is>
      </c>
      <c r="B8" s="16" t="inlineStr">
        <is>
          <t>~60% by design, not malfunction</t>
        </is>
      </c>
      <c r="C8" s="16" t="inlineStr">
        <is>
          <t>share</t>
        </is>
      </c>
      <c r="D8" s="17" t="inlineStr">
        <is>
          <t>[S3]</t>
        </is>
      </c>
    </row>
    <row r="9">
      <c r="A9" s="15" t="inlineStr">
        <is>
          <t>Capture rate — standard requirement / ATR target</t>
        </is>
      </c>
      <c r="B9" s="16" t="inlineStr">
        <is>
          <t>90-95% / 95% (ATR share ~0% -&gt; ~37% by 2030)</t>
        </is>
      </c>
      <c r="C9" s="16" t="inlineStr">
        <is>
          <t>share</t>
        </is>
      </c>
      <c r="D9" s="17" t="inlineStr">
        <is>
          <t>[S5][S3]</t>
        </is>
      </c>
    </row>
    <row r="10">
      <c r="A10" s="15" t="inlineStr">
        <is>
          <t>Methane wall — 1.5% leakage + 100% capture</t>
        </is>
      </c>
      <c r="B10" s="16" t="inlineStr">
        <is>
          <t>still &gt;2.5 kg CO2e/kg H2; 0.4% + 90% ~ 2 kg</t>
        </is>
      </c>
      <c r="C10" s="16" t="inlineStr">
        <is>
          <t>kg/kg</t>
        </is>
      </c>
      <c r="D10" s="17" t="inlineStr">
        <is>
          <t>[S4]</t>
        </is>
      </c>
    </row>
    <row r="11">
      <c r="A11" s="15" t="inlineStr">
        <is>
          <t>45Q (post-OBBB)</t>
        </is>
      </c>
      <c r="B11" s="16" t="inlineStr">
        <is>
          <t>$85/t geological; EOR/utilization raised to $85 parity</t>
        </is>
      </c>
      <c r="C11" s="16" t="inlineStr">
        <is>
          <t>$/t</t>
        </is>
      </c>
      <c r="D11" s="17" t="inlineStr">
        <is>
          <t>[S13][S14]</t>
        </is>
      </c>
    </row>
    <row r="12">
      <c r="A12" s="15" t="inlineStr">
        <is>
          <t>45Q per kg H2 at ~9 kg captured</t>
        </is>
      </c>
      <c r="B12" s="16" t="inlineStr">
        <is>
          <t>~$0.77/kg — ~3/4 of the ~$1 blue-grey gap</t>
        </is>
      </c>
      <c r="C12" s="16" t="inlineStr">
        <is>
          <t>$/kg</t>
        </is>
      </c>
      <c r="D12" s="17" t="inlineStr">
        <is>
          <t>derived [ledger §4]</t>
        </is>
      </c>
    </row>
    <row r="13">
      <c r="A13" s="15" t="inlineStr">
        <is>
          <t>Canada CCUS ITC</t>
        </is>
      </c>
      <c r="B13" s="16" t="inlineStr">
        <is>
          <t>50% of capture-equipment cost</t>
        </is>
      </c>
      <c r="C13" s="16" t="inlineStr">
        <is>
          <t>share</t>
        </is>
      </c>
      <c r="D13" s="17" t="inlineStr">
        <is>
          <t>[S15]</t>
        </is>
      </c>
    </row>
    <row r="14">
      <c r="A14" s="15" t="inlineStr">
        <is>
          <t>Alberta TIER carbon price</t>
        </is>
      </c>
      <c r="B14" s="16" t="inlineStr">
        <is>
          <t>C$95/t nominal vs ~C$20/t market for credits</t>
        </is>
      </c>
      <c r="C14" s="16" t="inlineStr">
        <is>
          <t>C$/t</t>
        </is>
      </c>
      <c r="D14" s="17" t="inlineStr">
        <is>
          <t>[S21]</t>
        </is>
      </c>
    </row>
    <row r="15">
      <c r="A15" s="15" t="inlineStr">
        <is>
          <t>China — coal / gas / electrolysis H2 cost</t>
        </is>
      </c>
      <c r="B15" s="16" t="inlineStr">
        <is>
          <t>RMB 12 / 15 / 20-30</t>
        </is>
      </c>
      <c r="C15" s="16" t="inlineStr">
        <is>
          <t>RMB/kg</t>
        </is>
      </c>
      <c r="D15" s="17" t="inlineStr">
        <is>
          <t>[S50]</t>
        </is>
      </c>
    </row>
    <row r="16">
      <c r="A16" s="15" t="inlineStr">
        <is>
          <t>China — CCS increment on coal-to-H2</t>
        </is>
      </c>
      <c r="B16" s="16" t="inlineStr">
        <is>
          <t>RMB 350-400/t CO2 -&gt; +~RMB 7/kg H2</t>
        </is>
      </c>
      <c r="C16" s="16" t="inlineStr">
        <is>
          <t>RMB/kg</t>
        </is>
      </c>
      <c r="D16" s="17" t="inlineStr">
        <is>
          <t>[S48]</t>
        </is>
      </c>
    </row>
    <row r="17">
      <c r="A17" s="15" t="inlineStr">
        <is>
          <t>Coal-to-H2 carbon intensity</t>
        </is>
      </c>
      <c r="B17" s="16" t="inlineStr">
        <is>
          <t>~19-20 kg CO2/kg H2 (~2.5x gas route)</t>
        </is>
      </c>
      <c r="C17" s="16" t="inlineStr">
        <is>
          <t>kg/kg</t>
        </is>
      </c>
      <c r="D17" s="17" t="inlineStr">
        <is>
          <t>[S48][S49]</t>
        </is>
      </c>
    </row>
    <row r="18">
      <c r="A18" s="15" t="inlineStr">
        <is>
          <t>China CCUS capacity vs coal-H2 emissions</t>
        </is>
      </c>
      <c r="B18" s="16" t="inlineStr">
        <is>
          <t>~9.4 Mt/yr capture vs ~390 Mt/yr = 2.4%</t>
        </is>
      </c>
      <c r="C18" s="16" t="inlineStr">
        <is>
          <t>—</t>
        </is>
      </c>
      <c r="D18" s="17" t="inlineStr">
        <is>
          <t>derived [S52][S44][S48]</t>
        </is>
      </c>
    </row>
    <row r="19">
      <c r="A19" s="15" t="inlineStr">
        <is>
          <t>Turquoise — electricity &amp; carbon split</t>
        </is>
      </c>
      <c r="B19" s="16" t="inlineStr">
        <is>
          <t>7-12 kWh/kg (~1/5 of electrolysis); 1 kg H2 -&gt; 3 kg solid carbon</t>
        </is>
      </c>
      <c r="C19" s="16" t="inlineStr">
        <is>
          <t>—</t>
        </is>
      </c>
      <c r="D19" s="17" t="inlineStr">
        <is>
          <t>[S30][S27]</t>
        </is>
      </c>
    </row>
    <row r="20">
      <c r="A20" s="15" t="inlineStr">
        <is>
          <t>Turquoise ceiling</t>
        </is>
      </c>
      <c r="B20" s="16" t="inlineStr">
        <is>
          <t>carbon black ~18 Mt/yr -&gt; ~6 Mt H2 = ~6% of ~100 Mt demand</t>
        </is>
      </c>
      <c r="C20" s="16" t="inlineStr">
        <is>
          <t>share</t>
        </is>
      </c>
      <c r="D20" s="17" t="inlineStr">
        <is>
          <t>derived [S32]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6" customWidth="1" min="5" max="5"/>
  </cols>
  <sheetData>
    <row r="1">
      <c r="A1" s="1" t="inlineStr">
        <is>
          <t>Sensitivity — one lever at a time (all cells live formulas against the Model sheet)</t>
        </is>
      </c>
    </row>
    <row r="2">
      <c r="A2" s="3" t="inlineStr">
        <is>
          <t>Blue NET LCOH with ONE input swapped, everything else at Model defaults. Gas price moves grey and blue together; capture rate trades CCS cost against 45Q credit; the carbon price only bites the CO2 you failed to capture.</t>
        </is>
      </c>
    </row>
    <row r="4">
      <c r="A4" s="4" t="inlineStr">
        <is>
          <t>Lever</t>
        </is>
      </c>
      <c r="B4" s="4" t="inlineStr">
        <is>
          <t>Low</t>
        </is>
      </c>
      <c r="C4" s="4" t="inlineStr">
        <is>
          <t>Base</t>
        </is>
      </c>
      <c r="D4" s="4" t="inlineStr">
        <is>
          <t>High</t>
        </is>
      </c>
      <c r="E4" s="4" t="inlineStr">
        <is>
          <t>Unit</t>
        </is>
      </c>
    </row>
    <row r="5">
      <c r="A5" s="10" t="inlineStr">
        <is>
          <t>Natural gas price (2→8 $/MMBtu)</t>
        </is>
      </c>
      <c r="B5" s="13">
        <f>2*'Blue Model'!B6+'Blue Model'!B7 + 'Blue Model'!B8*'Blue Model'!B9*'Blue Model'!B10/1000 + 'Blue Model'!B11 + 'Blue Model'!B8*(1-'Blue Model'!B9)*'Blue Model'!B12/1000 - 'Blue Model'!B8*'Blue Model'!B9*'Blue Model'!B13/1000</f>
        <v/>
      </c>
      <c r="C5" s="13">
        <f>'Blue Model'!B5*'Blue Model'!B6+'Blue Model'!B7 + 'Blue Model'!B8*'Blue Model'!B9*'Blue Model'!B10/1000 + 'Blue Model'!B11 + 'Blue Model'!B8*(1-'Blue Model'!B9)*'Blue Model'!B12/1000 - 'Blue Model'!B8*'Blue Model'!B9*'Blue Model'!B13/1000</f>
        <v/>
      </c>
      <c r="D5" s="13">
        <f>8*'Blue Model'!B6+'Blue Model'!B7 + 'Blue Model'!B8*'Blue Model'!B9*'Blue Model'!B10/1000 + 'Blue Model'!B11 + 'Blue Model'!B8*(1-'Blue Model'!B9)*'Blue Model'!B12/1000 - 'Blue Model'!B8*'Blue Model'!B9*'Blue Model'!B13/1000</f>
        <v/>
      </c>
      <c r="E5" s="5" t="inlineStr">
        <is>
          <t>$/kg</t>
        </is>
      </c>
    </row>
    <row r="6">
      <c r="A6" s="10" t="inlineStr">
        <is>
          <t>Capture rate (0.6→0.95 0–1)</t>
        </is>
      </c>
      <c r="B6" s="13">
        <f>'Blue Model'!B5*'Blue Model'!B6+'Blue Model'!B7 + 'Blue Model'!B8*0.6*'Blue Model'!B10/1000 + 'Blue Model'!B11 + 'Blue Model'!B8*(1-0.6)*'Blue Model'!B12/1000 - 'Blue Model'!B8*0.6*'Blue Model'!B13/1000</f>
        <v/>
      </c>
      <c r="C6" s="13">
        <f>'Blue Model'!B5*'Blue Model'!B6+'Blue Model'!B7 + 'Blue Model'!B8*'Blue Model'!B9*'Blue Model'!B10/1000 + 'Blue Model'!B11 + 'Blue Model'!B8*(1-'Blue Model'!B9)*'Blue Model'!B12/1000 - 'Blue Model'!B8*'Blue Model'!B9*'Blue Model'!B13/1000</f>
        <v/>
      </c>
      <c r="D6" s="13">
        <f>'Blue Model'!B5*'Blue Model'!B6+'Blue Model'!B7 + 'Blue Model'!B8*0.95*'Blue Model'!B10/1000 + 'Blue Model'!B11 + 'Blue Model'!B8*(1-0.95)*'Blue Model'!B12/1000 - 'Blue Model'!B8*0.95*'Blue Model'!B13/1000</f>
        <v/>
      </c>
      <c r="E6" s="5" t="inlineStr">
        <is>
          <t>$/kg</t>
        </is>
      </c>
    </row>
    <row r="7">
      <c r="A7" s="10" t="inlineStr">
        <is>
          <t>Capture + T&amp;S cost (45→100 $/t CO2)</t>
        </is>
      </c>
      <c r="B7" s="13">
        <f>'Blue Model'!B5*'Blue Model'!B6+'Blue Model'!B7 + 'Blue Model'!B8*'Blue Model'!B9*45/1000 + 'Blue Model'!B11 + 'Blue Model'!B8*(1-'Blue Model'!B9)*'Blue Model'!B12/1000 - 'Blue Model'!B8*'Blue Model'!B9*'Blue Model'!B13/1000</f>
        <v/>
      </c>
      <c r="C7" s="13">
        <f>'Blue Model'!B5*'Blue Model'!B6+'Blue Model'!B7 + 'Blue Model'!B8*'Blue Model'!B9*'Blue Model'!B10/1000 + 'Blue Model'!B11 + 'Blue Model'!B8*(1-'Blue Model'!B9)*'Blue Model'!B12/1000 - 'Blue Model'!B8*'Blue Model'!B9*'Blue Model'!B13/1000</f>
        <v/>
      </c>
      <c r="D7" s="13">
        <f>'Blue Model'!B5*'Blue Model'!B6+'Blue Model'!B7 + 'Blue Model'!B8*'Blue Model'!B9*100/1000 + 'Blue Model'!B11 + 'Blue Model'!B8*(1-'Blue Model'!B9)*'Blue Model'!B12/1000 - 'Blue Model'!B8*'Blue Model'!B9*'Blue Model'!B13/1000</f>
        <v/>
      </c>
      <c r="E7" s="5" t="inlineStr">
        <is>
          <t>$/kg</t>
        </is>
      </c>
    </row>
    <row r="8">
      <c r="A8" s="10" t="inlineStr">
        <is>
          <t>Carbon price (0→150 $/t CO2)</t>
        </is>
      </c>
      <c r="B8" s="13">
        <f>'Blue Model'!B5*'Blue Model'!B6+'Blue Model'!B7 + 'Blue Model'!B8*'Blue Model'!B9*'Blue Model'!B10/1000 + 'Blue Model'!B11 + 'Blue Model'!B8*(1-'Blue Model'!B9)*0/1000 - 'Blue Model'!B8*'Blue Model'!B9*'Blue Model'!B13/1000</f>
        <v/>
      </c>
      <c r="C8" s="13">
        <f>'Blue Model'!B5*'Blue Model'!B6+'Blue Model'!B7 + 'Blue Model'!B8*'Blue Model'!B9*'Blue Model'!B10/1000 + 'Blue Model'!B11 + 'Blue Model'!B8*(1-'Blue Model'!B9)*'Blue Model'!B12/1000 - 'Blue Model'!B8*'Blue Model'!B9*'Blue Model'!B13/1000</f>
        <v/>
      </c>
      <c r="D8" s="13">
        <f>'Blue Model'!B5*'Blue Model'!B6+'Blue Model'!B7 + 'Blue Model'!B8*'Blue Model'!B9*'Blue Model'!B10/1000 + 'Blue Model'!B11 + 'Blue Model'!B8*(1-'Blue Model'!B9)*150/1000 - 'Blue Model'!B8*'Blue Model'!B9*'Blue Model'!B13/1000</f>
        <v/>
      </c>
      <c r="E8" s="5" t="inlineStr">
        <is>
          <t>$/kg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8" customWidth="1" min="1" max="1"/>
    <col width="100" customWidth="1" min="2" max="2"/>
  </cols>
  <sheetData>
    <row r="1">
      <c r="A1" s="1" t="inlineStr">
        <is>
          <t>Sources (keyed to episodes/RB/RB05-zh/RB05-zh-claim-ledger.md)</t>
        </is>
      </c>
    </row>
    <row r="3">
      <c r="A3" s="18" t="inlineStr">
        <is>
          <t>S1</t>
        </is>
      </c>
      <c r="B3" s="2" t="inlineStr">
        <is>
          <t>IEA 2026 — blue-H2 theoretical floor just above $1/kg in cheap-gas regions (no operating project at 95% capture)</t>
        </is>
      </c>
    </row>
    <row r="4">
      <c r="A4" s="18" t="inlineStr">
        <is>
          <t>S3</t>
        </is>
      </c>
      <c r="B4" s="2" t="inlineStr">
        <is>
          <t>Capture rates — legacy SMR+CCS ~60% by design; SMR+flue ~90%; ATR 95% target, share ~0% -&gt; ~37% by 2030</t>
        </is>
      </c>
    </row>
    <row r="5">
      <c r="A5" s="18" t="inlineStr">
        <is>
          <t>S4</t>
        </is>
      </c>
      <c r="B5" s="2" t="inlineStr">
        <is>
          <t>Methane leakage / CI ladder — 20-yr GWP &gt;80x; 1.5% leakage + 100% capture still &gt;2.5 kg; 0.4% + 60% ~ 4 kg; 0.4% + 90% ~ 2 kg</t>
        </is>
      </c>
    </row>
    <row r="6">
      <c r="A6" s="18" t="inlineStr">
        <is>
          <t>S5</t>
        </is>
      </c>
      <c r="B6" s="2" t="inlineStr">
        <is>
          <t>Capture-rate standards 90-95%; operating fleet ~60%</t>
        </is>
      </c>
    </row>
    <row r="7">
      <c r="A7" s="18" t="inlineStr">
        <is>
          <t>S5-RB04</t>
        </is>
      </c>
      <c r="B7" s="2" t="inlineStr">
        <is>
          <t>Grey SMR $1.50-2.50/kg (RB04 ledger, carried forward)</t>
        </is>
      </c>
    </row>
    <row r="8">
      <c r="A8" s="18" t="inlineStr">
        <is>
          <t>S4-RB04</t>
        </is>
      </c>
      <c r="B8" s="2" t="inlineStr">
        <is>
          <t>Green PEM ~$5/kg unsubsidized (RB04 ledger)</t>
        </is>
      </c>
    </row>
    <row r="9">
      <c r="A9" s="18" t="inlineStr">
        <is>
          <t>S7-RB02</t>
        </is>
      </c>
      <c r="B9" s="2" t="inlineStr">
        <is>
          <t>Grey/SMR emission factor 9-12 kg CO2/kg H2 (RB02 ledger)</t>
        </is>
      </c>
    </row>
    <row r="10">
      <c r="A10" s="18" t="inlineStr">
        <is>
          <t>S13/S14</t>
        </is>
      </c>
      <c r="B10" s="2" t="inlineStr">
        <is>
          <t>US 45Q — $85/t geological storage; OBBB (Jul 4, 2025) raises EOR/utilization to $85 parity</t>
        </is>
      </c>
    </row>
    <row r="11">
      <c r="A11" s="18" t="inlineStr">
        <is>
          <t>S15</t>
        </is>
      </c>
      <c r="B11" s="2" t="inlineStr">
        <is>
          <t>Canada CCUS ITC — 50% of capture-equipment cost</t>
        </is>
      </c>
    </row>
    <row r="12">
      <c r="A12" s="18" t="inlineStr">
        <is>
          <t>S21</t>
        </is>
      </c>
      <c r="B12" s="2" t="inlineStr">
        <is>
          <t>Alberta TIER — C$95/t nominal industrial price vs ~C$20/t compliance-credit market</t>
        </is>
      </c>
    </row>
    <row r="13">
      <c r="A13" s="18" t="inlineStr">
        <is>
          <t>S23</t>
        </is>
      </c>
      <c r="B13" s="2" t="inlineStr">
        <is>
          <t>Blue H2 range $2.00-3.50/kg</t>
        </is>
      </c>
    </row>
    <row r="14">
      <c r="A14" s="18" t="inlineStr">
        <is>
          <t>S27/S30</t>
        </is>
      </c>
      <c r="B14" s="2" t="inlineStr">
        <is>
          <t>Methane pyrolysis — no process CO2; 7-12 kWh/kg, ~1/5 of electrolysis, no water; 1 kg H2 -&gt; 3 kg solid carbon (balanced)</t>
        </is>
      </c>
    </row>
    <row r="15">
      <c r="A15" s="18" t="inlineStr">
        <is>
          <t>S32</t>
        </is>
      </c>
      <c r="B15" s="2" t="inlineStr">
        <is>
          <t>Global carbon black ~18 Mt/yr, ~$20B — turquoise ceiling derivation (~6%)</t>
        </is>
      </c>
    </row>
    <row r="16">
      <c r="A16" s="18" t="inlineStr">
        <is>
          <t>S44/S48</t>
        </is>
      </c>
      <c r="B16" s="2" t="inlineStr">
        <is>
          <t>China NEA Hydrogen Report 2025 (2024 data) — coal-to-H2 ~20.7 Mt; coal CI ~19 kg CO2/kg H2</t>
        </is>
      </c>
    </row>
    <row r="17">
      <c r="A17" s="18" t="inlineStr">
        <is>
          <t>S50</t>
        </is>
      </c>
      <c r="B17" s="2" t="inlineStr">
        <is>
          <t>China costs — coal RMB 12, gas RMB 15, electrolysis RMB 20-30 per kg</t>
        </is>
      </c>
    </row>
    <row r="18">
      <c r="A18" s="18" t="inlineStr">
        <is>
          <t>S52</t>
        </is>
      </c>
      <c r="B18" s="2" t="inlineStr">
        <is>
          <t>China CCUS roadmap — 120+ projects, ~9.4 Mt/yr capture, ~5.9 Mt/yr injection; 12 national standards from Jul 1,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2026-08-02T19:59:04Z</dcterms:created>
  <dcterms:modified xmlns:dcterms="http://purl.org/dc/terms/" xmlns:xsi="http://www.w3.org/2001/XMLSchema-instance" xsi:type="dcterms:W3CDTF">2026-08-02T19:59:05Z</dcterms:modified>
</cp:coreProperties>
</file>