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LCOH Model" sheetId="2" state="visible" r:id="rId2"/>
    <sheet xmlns:r="http://schemas.openxmlformats.org/officeDocument/2006/relationships" name="Benchmarks" sheetId="3" state="visible" r:id="rId3"/>
    <sheet xmlns:r="http://schemas.openxmlformats.org/officeDocument/2006/relationships" name="Sensitivity" sheetId="4" state="visible" r:id="rId4"/>
    <sheet xmlns:r="http://schemas.openxmlformats.org/officeDocument/2006/relationships" name="Source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7">
    <font>
      <name val="Calibri"/>
      <family val="2"/>
      <color theme="1"/>
      <sz val="11"/>
      <scheme val="minor"/>
    </font>
    <font>
      <name val="Calibri"/>
      <b val="1"/>
      <color rgb="000A1628"/>
      <sz val="18"/>
    </font>
    <font>
      <name val="Calibri"/>
      <color rgb="000A1628"/>
      <sz val="11"/>
    </font>
    <font>
      <name val="Calibri"/>
      <i val="1"/>
      <color rgb="005A6B7A"/>
      <sz val="11"/>
    </font>
    <font>
      <name val="Calibri"/>
      <b val="1"/>
      <color rgb="00FFFFFF"/>
      <sz val="12"/>
    </font>
    <font>
      <name val="Calibri"/>
      <b val="1"/>
      <color rgb="000A1628"/>
      <sz val="11"/>
    </font>
    <font>
      <name val="Calibri"/>
      <i val="1"/>
      <color rgb="00B26A00"/>
      <sz val="10"/>
    </font>
  </fonts>
  <fills count="6">
    <fill>
      <patternFill/>
    </fill>
    <fill>
      <patternFill patternType="gray125"/>
    </fill>
    <fill>
      <patternFill patternType="solid">
        <fgColor rgb="0000BFA5"/>
      </patternFill>
    </fill>
    <fill>
      <patternFill patternType="solid">
        <fgColor rgb="00FFF6D5"/>
      </patternFill>
    </fill>
    <fill>
      <patternFill patternType="solid">
        <fgColor rgb="00F1F4F6"/>
      </patternFill>
    </fill>
    <fill>
      <patternFill patternType="solid">
        <fgColor rgb="00D9F2EE"/>
      </patternFill>
    </fill>
  </fills>
  <borders count="2">
    <border>
      <left/>
      <right/>
      <top/>
      <bottom/>
      <diagonal/>
    </border>
    <border>
      <left style="thin">
        <color rgb="00D5DBDF"/>
      </left>
      <right style="thin">
        <color rgb="00D5DBDF"/>
      </right>
      <top style="thin">
        <color rgb="00D5DBDF"/>
      </top>
      <bottom style="thin">
        <color rgb="00D5DBDF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vertical="top" wrapText="1"/>
    </xf>
    <xf numFmtId="0" fontId="3" fillId="0" borderId="0" applyAlignment="1" pivotButton="0" quotePrefix="0" xfId="0">
      <alignment vertical="top" wrapText="1"/>
    </xf>
    <xf numFmtId="0" fontId="4" fillId="2" borderId="1" pivotButton="0" quotePrefix="0" xfId="0"/>
    <xf numFmtId="0" fontId="2" fillId="0" borderId="1" pivotButton="0" quotePrefix="0" xfId="0"/>
    <xf numFmtId="0" fontId="5" fillId="3" borderId="1" pivotButton="0" quotePrefix="0" xfId="0"/>
    <xf numFmtId="0" fontId="6" fillId="0" borderId="1" pivotButton="0" quotePrefix="0" xfId="0"/>
    <xf numFmtId="1" fontId="5" fillId="4" borderId="1" pivotButton="0" quotePrefix="0" xfId="0"/>
    <xf numFmtId="2" fontId="5" fillId="4" borderId="1" pivotButton="0" quotePrefix="0" xfId="0"/>
    <xf numFmtId="0" fontId="5" fillId="0" borderId="1" pivotButton="0" quotePrefix="0" xfId="0"/>
    <xf numFmtId="2" fontId="5" fillId="5" borderId="1" pivotButton="0" quotePrefix="0" xfId="0"/>
    <xf numFmtId="1" fontId="5" fillId="5" borderId="1" pivotButton="0" quotePrefix="0" xfId="0"/>
    <xf numFmtId="164" fontId="5" fillId="4" borderId="1" pivotButton="0" quotePrefix="0" xfId="0"/>
    <xf numFmtId="0" fontId="5" fillId="0" borderId="1" applyAlignment="1" pivotButton="0" quotePrefix="0" xfId="0">
      <alignment vertical="top" wrapText="1"/>
    </xf>
    <xf numFmtId="0" fontId="2" fillId="0" borderId="1" applyAlignment="1" pivotButton="0" quotePrefix="0" xfId="0">
      <alignment vertical="top" wrapText="1"/>
    </xf>
    <xf numFmtId="0" fontId="6" fillId="0" borderId="1" applyAlignment="1" pivotButton="0" quotePrefix="0" xfId="0">
      <alignment vertical="top" wrapText="1"/>
    </xf>
    <xf numFmtId="0" fontId="6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8"/>
  <sheetViews>
    <sheetView workbookViewId="0">
      <selection activeCell="A1" sqref="A1"/>
    </sheetView>
  </sheetViews>
  <sheetFormatPr baseColWidth="8" defaultRowHeight="15"/>
  <cols>
    <col width="110" customWidth="1" min="1" max="1"/>
  </cols>
  <sheetData>
    <row r="1">
      <c r="A1" s="1" t="inlineStr">
        <is>
          <t>Green hydrogen: overhyped AND a real bet — the workbook</t>
        </is>
      </c>
    </row>
    <row r="3">
      <c r="A3" s="2" t="inlineStr">
        <is>
          <t>• Companion to the Bankable teardown (bankable.show). Built by an engineer with over a decade commercializing first-of-a-kind energy technology.</t>
        </is>
      </c>
    </row>
    <row r="4">
      <c r="A4" s="2" t="inlineStr">
        <is>
          <t>• Sheet 1 (LCOH Model): the live model. Set the YELLOW cells — power price, capacity factor, CAPEX, efficiency — and watch the $/kg move. It also computes the carbon price at which green beats grey on merit, and the effect of the US 45V credit.</t>
        </is>
      </c>
    </row>
    <row r="5">
      <c r="A5" s="2" t="inlineStr">
        <is>
          <t>• Sheet 2 (Benchmarks): the cited ranges the episode quotes — green PEM (Lazard), grey SMR, blue SMR+CCS, regional CAPEX. Every row carries its [S#].</t>
        </is>
      </c>
    </row>
    <row r="6">
      <c r="A6" s="2" t="inlineStr">
        <is>
          <t>• Sheet 3 (Sensitivity): one-way sweeps of the four levers. Power price and capacity factor dominate — that's the episode's point.</t>
        </is>
      </c>
    </row>
    <row r="7">
      <c r="A7" s="2" t="inlineStr">
        <is>
          <t>• The one line: electricity is 60-70% of every green kilogram. Green hydrogen is a bet on ultra-cheap, always-available electricity.</t>
        </is>
      </c>
    </row>
    <row r="8">
      <c r="A8" s="3" t="inlineStr">
        <is>
          <t>• ILLUSTRATIVE, public data only; a public-data TEA carries roughly a ±30-50% band. Pending qualified-reviewer sign-off for any external use. Not investment advice; we judge technologies, never stocks.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28"/>
  <sheetViews>
    <sheetView workbookViewId="0">
      <selection activeCell="A1" sqref="A1"/>
    </sheetView>
  </sheetViews>
  <sheetFormatPr baseColWidth="8" defaultRowHeight="15"/>
  <cols>
    <col width="40" customWidth="1" min="1" max="1"/>
    <col width="16" customWidth="1" min="2" max="2"/>
    <col width="22" customWidth="1" min="3" max="3"/>
    <col width="40" customWidth="1" min="4" max="4"/>
  </cols>
  <sheetData>
    <row r="1">
      <c r="A1" s="1" t="inlineStr">
        <is>
          <t>LCOH Model — PEM, like-for-like vs grey</t>
        </is>
      </c>
    </row>
    <row r="2">
      <c r="A2" s="3" t="inlineStr">
        <is>
          <t>Change the YELLOW cells. Defaults land near the Lazard PEM midpoint (~$5.25/kg unsubsidized). Stack replacement is folded into the O&amp;M line — keep it simple, state it honestly.</t>
        </is>
      </c>
    </row>
    <row r="4">
      <c r="A4" s="4" t="inlineStr">
        <is>
          <t>Input</t>
        </is>
      </c>
      <c r="B4" s="4" t="inlineStr">
        <is>
          <t>Value</t>
        </is>
      </c>
      <c r="C4" s="4" t="inlineStr">
        <is>
          <t>Unit</t>
        </is>
      </c>
      <c r="D4" s="4" t="inlineStr">
        <is>
          <t>Source</t>
        </is>
      </c>
    </row>
    <row r="5">
      <c r="A5" s="5" t="inlineStr">
        <is>
          <t>Electricity price</t>
        </is>
      </c>
      <c r="B5" s="6" t="n">
        <v>40</v>
      </c>
      <c r="C5" s="5" t="inlineStr">
        <is>
          <t>$/MWh</t>
        </is>
      </c>
      <c r="D5" s="7" t="inlineStr">
        <is>
          <t>[S9] the dominant lever</t>
        </is>
      </c>
    </row>
    <row r="6">
      <c r="A6" s="5" t="inlineStr">
        <is>
          <t>Capacity factor</t>
        </is>
      </c>
      <c r="B6" s="6" t="n">
        <v>0.5</v>
      </c>
      <c r="C6" s="5" t="inlineStr">
        <is>
          <t>0–1</t>
        </is>
      </c>
      <c r="D6" s="7" t="inlineStr">
        <is>
          <t>utilization — the other lever</t>
        </is>
      </c>
    </row>
    <row r="7">
      <c r="A7" s="5" t="inlineStr">
        <is>
          <t>Installed CAPEX</t>
        </is>
      </c>
      <c r="B7" s="6" t="n">
        <v>2000</v>
      </c>
      <c r="C7" s="5" t="inlineStr">
        <is>
          <t>$/kW</t>
        </is>
      </c>
      <c r="D7" s="7" t="inlineStr">
        <is>
          <t>[S1] non-China $2,000–2,600</t>
        </is>
      </c>
    </row>
    <row r="8">
      <c r="A8" s="5" t="inlineStr">
        <is>
          <t>Fixed charge rate (finance)</t>
        </is>
      </c>
      <c r="B8" s="6" t="n">
        <v>0.1</v>
      </c>
      <c r="C8" s="5" t="inlineStr">
        <is>
          <t>0–1 /yr</t>
        </is>
      </c>
      <c r="D8" s="7" t="inlineStr">
        <is>
          <t>capital recovery assumption</t>
        </is>
      </c>
    </row>
    <row r="9">
      <c r="A9" s="5" t="inlineStr">
        <is>
          <t>Efficiency (electricity per kg)</t>
        </is>
      </c>
      <c r="B9" s="6" t="n">
        <v>52.5</v>
      </c>
      <c r="C9" s="5" t="inlineStr">
        <is>
          <t>kWh/kg</t>
        </is>
      </c>
      <c r="D9" s="7" t="inlineStr">
        <is>
          <t>[S6] real 50–55; floor 39.4</t>
        </is>
      </c>
    </row>
    <row r="10">
      <c r="A10" s="5" t="inlineStr">
        <is>
          <t>O&amp;M incl. stack replacement</t>
        </is>
      </c>
      <c r="B10" s="6" t="n">
        <v>0.025</v>
      </c>
      <c r="C10" s="5" t="inlineStr">
        <is>
          <t>share of CAPEX /yr</t>
        </is>
      </c>
      <c r="D10" s="7" t="inlineStr">
        <is>
          <t>simplified</t>
        </is>
      </c>
    </row>
    <row r="11">
      <c r="A11" s="5" t="inlineStr">
        <is>
          <t>Water + other variable</t>
        </is>
      </c>
      <c r="B11" s="6" t="n">
        <v>0.05</v>
      </c>
      <c r="C11" s="5" t="inlineStr">
        <is>
          <t>$/kg</t>
        </is>
      </c>
      <c r="D11" s="7" t="inlineStr">
        <is>
          <t>small [S9]</t>
        </is>
      </c>
    </row>
    <row r="12">
      <c r="A12" s="5" t="inlineStr">
        <is>
          <t>Grey hurdle (SMR)</t>
        </is>
      </c>
      <c r="B12" s="6" t="n">
        <v>2</v>
      </c>
      <c r="C12" s="5" t="inlineStr">
        <is>
          <t>$/kg</t>
        </is>
      </c>
      <c r="D12" s="7" t="inlineStr">
        <is>
          <t>[S5] $1.50–2.50</t>
        </is>
      </c>
    </row>
    <row r="13">
      <c r="A13" s="5" t="inlineStr">
        <is>
          <t>Grey emission factor</t>
        </is>
      </c>
      <c r="B13" s="6" t="n">
        <v>9.5</v>
      </c>
      <c r="C13" s="5" t="inlineStr">
        <is>
          <t>kg CO₂/kg H₂</t>
        </is>
      </c>
      <c r="D13" s="7" t="inlineStr">
        <is>
          <t>[S22] ~9–10</t>
        </is>
      </c>
    </row>
    <row r="14">
      <c r="A14" s="5" t="inlineStr">
        <is>
          <t>45V credit (0 = off)</t>
        </is>
      </c>
      <c r="B14" s="6" t="n">
        <v>3</v>
      </c>
      <c r="C14" s="5" t="inlineStr">
        <is>
          <t>$/kg</t>
        </is>
      </c>
      <c r="D14" s="7" t="inlineStr">
        <is>
          <t>[S11] top CI tier; OBBB deadline [S13]</t>
        </is>
      </c>
    </row>
    <row r="16">
      <c r="A16" s="4" t="inlineStr">
        <is>
          <t>Output</t>
        </is>
      </c>
      <c r="B16" s="4" t="inlineStr">
        <is>
          <t>Value</t>
        </is>
      </c>
      <c r="C16" s="4" t="inlineStr">
        <is>
          <t>Unit</t>
        </is>
      </c>
    </row>
    <row r="17">
      <c r="A17" s="5" t="inlineStr">
        <is>
          <t>Annual output per kW</t>
        </is>
      </c>
      <c r="B17" s="8">
        <f>B6*8760/B9</f>
        <v/>
      </c>
      <c r="C17" s="5" t="inlineStr">
        <is>
          <t>kg/kW·yr</t>
        </is>
      </c>
    </row>
    <row r="18">
      <c r="A18" s="5" t="inlineStr">
        <is>
          <t>Electricity</t>
        </is>
      </c>
      <c r="B18" s="9">
        <f>B9*B5/1000</f>
        <v/>
      </c>
      <c r="C18" s="5" t="inlineStr">
        <is>
          <t>$/kg</t>
        </is>
      </c>
    </row>
    <row r="19">
      <c r="A19" s="5" t="inlineStr">
        <is>
          <t>Capital recovery</t>
        </is>
      </c>
      <c r="B19" s="9">
        <f>B7*B8/B17</f>
        <v/>
      </c>
      <c r="C19" s="5" t="inlineStr">
        <is>
          <t>$/kg</t>
        </is>
      </c>
    </row>
    <row r="20">
      <c r="A20" s="5" t="inlineStr">
        <is>
          <t>O&amp;M + stack</t>
        </is>
      </c>
      <c r="B20" s="9">
        <f>B7*B10/B17</f>
        <v/>
      </c>
      <c r="C20" s="5" t="inlineStr">
        <is>
          <t>$/kg</t>
        </is>
      </c>
    </row>
    <row r="21">
      <c r="A21" s="5" t="inlineStr">
        <is>
          <t>Water + other</t>
        </is>
      </c>
      <c r="B21" s="9">
        <f>B11</f>
        <v/>
      </c>
      <c r="C21" s="5" t="inlineStr">
        <is>
          <t>$/kg</t>
        </is>
      </c>
    </row>
    <row r="22">
      <c r="A22" s="10" t="inlineStr">
        <is>
          <t>LCOH — green (PEM)</t>
        </is>
      </c>
      <c r="B22" s="11">
        <f>SUM(B18:B21)</f>
        <v/>
      </c>
      <c r="C22" s="5" t="inlineStr">
        <is>
          <t>$/kg</t>
        </is>
      </c>
    </row>
    <row r="23">
      <c r="A23" s="5" t="inlineStr">
        <is>
          <t>Gap vs grey</t>
        </is>
      </c>
      <c r="B23" s="9">
        <f>B22-B12</f>
        <v/>
      </c>
      <c r="C23" s="5" t="inlineStr">
        <is>
          <t>$/kg</t>
        </is>
      </c>
    </row>
    <row r="24">
      <c r="A24" s="10" t="inlineStr">
        <is>
          <t>Carbon price to close the gap</t>
        </is>
      </c>
      <c r="B24" s="12">
        <f>(B22-B12)/B13*1000</f>
        <v/>
      </c>
      <c r="C24" s="5" t="inlineStr">
        <is>
          <t>$/t CO₂</t>
        </is>
      </c>
    </row>
    <row r="25">
      <c r="A25" s="10" t="inlineStr">
        <is>
          <t>LCOH net of 45V credit</t>
        </is>
      </c>
      <c r="B25" s="9">
        <f>B22-B14</f>
        <v/>
      </c>
      <c r="C25" s="5" t="inlineStr">
        <is>
          <t>$/kg</t>
        </is>
      </c>
    </row>
    <row r="26">
      <c r="A26" s="10" t="inlineStr">
        <is>
          <t>Electricity share of LCOH</t>
        </is>
      </c>
      <c r="B26" s="13">
        <f>B18/B22</f>
        <v/>
      </c>
      <c r="C26" s="5" t="inlineStr">
        <is>
          <t>share</t>
        </is>
      </c>
    </row>
    <row r="28">
      <c r="A28" s="3" t="inlineStr">
        <is>
          <t>Sanity anchors: at defaults LCOH ≈ $5.15 (Lazard PEM range $4.33–6.05 [S4]); gap ≈ $3 → breakeven ≈ $330/t. Note the tension the model exposes: at Western CAPEX ($2,000/kW) the capital line rivals electricity, so the share cell reads ~40% — the oft-quoted 'electricity = 60–70%' [S9] describes cheaper-stack / higher-utilization plants. Set CAPEX toward China's $600–1,200 [S1] and watch the share climb. That gap IS the episode's two-levers story.</t>
        </is>
      </c>
    </row>
  </sheetData>
  <mergeCells count="1">
    <mergeCell ref="A28:D28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46" customWidth="1" min="1" max="1"/>
    <col width="34" customWidth="1" min="2" max="2"/>
    <col width="16" customWidth="1" min="3" max="3"/>
    <col width="26" customWidth="1" min="4" max="4"/>
  </cols>
  <sheetData>
    <row r="1">
      <c r="A1" s="1" t="inlineStr">
        <is>
          <t>Benchmarks — the cited ranges (same molecule, like-for-like)</t>
        </is>
      </c>
    </row>
    <row r="3">
      <c r="A3" s="4" t="inlineStr">
        <is>
          <t>Benchmark</t>
        </is>
      </c>
      <c r="B3" s="4" t="inlineStr">
        <is>
          <t>Range</t>
        </is>
      </c>
      <c r="C3" s="4" t="inlineStr">
        <is>
          <t>Unit</t>
        </is>
      </c>
      <c r="D3" s="4" t="inlineStr">
        <is>
          <t>Source</t>
        </is>
      </c>
    </row>
    <row r="4">
      <c r="A4" s="14" t="inlineStr">
        <is>
          <t>Green H₂ — PEM, US, unsubsidized</t>
        </is>
      </c>
      <c r="B4" s="15" t="inlineStr">
        <is>
          <t>$4.33–6.05 (mid ~$5.25)</t>
        </is>
      </c>
      <c r="C4" s="15" t="inlineStr">
        <is>
          <t>$/kg</t>
        </is>
      </c>
      <c r="D4" s="16" t="inlineStr">
        <is>
          <t>[S4] Lazard June 2024</t>
        </is>
      </c>
    </row>
    <row r="5">
      <c r="A5" s="14" t="inlineStr">
        <is>
          <t>Green H₂ — PEM, US, with 45V</t>
        </is>
      </c>
      <c r="B5" s="15" t="inlineStr">
        <is>
          <t>$2.36–4.08</t>
        </is>
      </c>
      <c r="C5" s="15" t="inlineStr">
        <is>
          <t>$/kg</t>
        </is>
      </c>
      <c r="D5" s="16" t="inlineStr">
        <is>
          <t>[S4]</t>
        </is>
      </c>
    </row>
    <row r="6">
      <c r="A6" s="14" t="inlineStr">
        <is>
          <t>Grey H₂ — SMR incumbent</t>
        </is>
      </c>
      <c r="B6" s="15" t="inlineStr">
        <is>
          <t>$1.50–2.50</t>
        </is>
      </c>
      <c r="C6" s="15" t="inlineStr">
        <is>
          <t>$/kg</t>
        </is>
      </c>
      <c r="D6" s="16" t="inlineStr">
        <is>
          <t>[S5]</t>
        </is>
      </c>
    </row>
    <row r="7">
      <c r="A7" s="14" t="inlineStr">
        <is>
          <t>Blue H₂ — SMR + CCS (adds &gt;50%)</t>
        </is>
      </c>
      <c r="B7" s="15" t="inlineStr">
        <is>
          <t>$2.00–3.50</t>
        </is>
      </c>
      <c r="C7" s="15" t="inlineStr">
        <is>
          <t>$/kg</t>
        </is>
      </c>
      <c r="D7" s="16" t="inlineStr">
        <is>
          <t>[S5]</t>
        </is>
      </c>
    </row>
    <row r="8">
      <c r="A8" s="14" t="inlineStr">
        <is>
          <t>China renewable H₂ vs EU/US</t>
        </is>
      </c>
      <c r="B8" s="15" t="inlineStr">
        <is>
          <t>40–45% cheaper</t>
        </is>
      </c>
      <c r="C8" s="15" t="inlineStr">
        <is>
          <t>—</t>
        </is>
      </c>
      <c r="D8" s="16" t="inlineStr">
        <is>
          <t>[S2]</t>
        </is>
      </c>
    </row>
    <row r="9">
      <c r="A9" s="14" t="inlineStr">
        <is>
          <t>Electrolyzer CAPEX — China (mostly alkaline)</t>
        </is>
      </c>
      <c r="B9" s="15" t="inlineStr">
        <is>
          <t>$600–1,200</t>
        </is>
      </c>
      <c r="C9" s="15" t="inlineStr">
        <is>
          <t>$/kW</t>
        </is>
      </c>
      <c r="D9" s="16" t="inlineStr">
        <is>
          <t>[S1]</t>
        </is>
      </c>
    </row>
    <row r="10">
      <c r="A10" s="14" t="inlineStr">
        <is>
          <t>Electrolyzer CAPEX — non-China installed</t>
        </is>
      </c>
      <c r="B10" s="15" t="inlineStr">
        <is>
          <t>$2,000–2,600</t>
        </is>
      </c>
      <c r="C10" s="15" t="inlineStr">
        <is>
          <t>$/kW</t>
        </is>
      </c>
      <c r="D10" s="16" t="inlineStr">
        <is>
          <t>[S1]</t>
        </is>
      </c>
    </row>
    <row r="11">
      <c r="A11" s="14" t="inlineStr">
        <is>
          <t>Electricity per kg — real commercial</t>
        </is>
      </c>
      <c r="B11" s="15" t="inlineStr">
        <is>
          <t>50–55 (floor 39.4)</t>
        </is>
      </c>
      <c r="C11" s="15" t="inlineStr">
        <is>
          <t>kWh/kg</t>
        </is>
      </c>
      <c r="D11" s="16" t="inlineStr">
        <is>
          <t>[S6]</t>
        </is>
      </c>
    </row>
    <row r="12">
      <c r="A12" s="14" t="inlineStr">
        <is>
          <t>Round trip power→H₂→power</t>
        </is>
      </c>
      <c r="B12" s="15" t="inlineStr">
        <is>
          <t>30–45% (common ~37%) vs battery 85–95%</t>
        </is>
      </c>
      <c r="C12" s="15" t="inlineStr">
        <is>
          <t>—</t>
        </is>
      </c>
      <c r="D12" s="16" t="inlineStr">
        <is>
          <t>[S8]</t>
        </is>
      </c>
    </row>
    <row r="13">
      <c r="A13" s="14" t="inlineStr">
        <is>
          <t>Power-price sensitivity</t>
        </is>
      </c>
      <c r="B13" s="15" t="inlineStr">
        <is>
          <t>$10/MWh ≈ $0.50/kg</t>
        </is>
      </c>
      <c r="C13" s="15" t="inlineStr">
        <is>
          <t>—</t>
        </is>
      </c>
      <c r="D13" s="16" t="inlineStr">
        <is>
          <t>[S9]</t>
        </is>
      </c>
    </row>
    <row r="14">
      <c r="A14" s="14" t="inlineStr">
        <is>
          <t>2030 pipeline at FID</t>
        </is>
      </c>
      <c r="B14" s="15" t="inlineStr">
        <is>
          <t>~9% of 37 Mtpa announced</t>
        </is>
      </c>
      <c r="C14" s="15" t="inlineStr">
        <is>
          <t>—</t>
        </is>
      </c>
      <c r="D14" s="16" t="inlineStr">
        <is>
          <t>[S1][S3]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8"/>
  <sheetViews>
    <sheetView workbookViewId="0">
      <selection activeCell="A1" sqref="A1"/>
    </sheetView>
  </sheetViews>
  <sheetFormatPr baseColWidth="8" defaultRowHeight="15"/>
  <cols>
    <col width="30" customWidth="1" min="1" max="1"/>
    <col width="18" customWidth="1" min="2" max="2"/>
    <col width="18" customWidth="1" min="3" max="3"/>
    <col width="18" customWidth="1" min="4" max="4"/>
    <col width="16" customWidth="1" min="5" max="5"/>
  </cols>
  <sheetData>
    <row r="1">
      <c r="A1" s="1" t="inlineStr">
        <is>
          <t>Sensitivity — one lever at a time (all cells live formulas against the Model sheet)</t>
        </is>
      </c>
    </row>
    <row r="2">
      <c r="A2" s="3" t="inlineStr">
        <is>
          <t>Power price and capacity factor dominate — the episode's binding metric in spreadsheet form. Each row recomputes total LCOH with ONE input swapped, everything else at Model defaults.</t>
        </is>
      </c>
    </row>
    <row r="4">
      <c r="A4" s="4" t="inlineStr">
        <is>
          <t>Lever</t>
        </is>
      </c>
      <c r="B4" s="4" t="inlineStr">
        <is>
          <t>Low</t>
        </is>
      </c>
      <c r="C4" s="4" t="inlineStr">
        <is>
          <t>Base</t>
        </is>
      </c>
      <c r="D4" s="4" t="inlineStr">
        <is>
          <t>High</t>
        </is>
      </c>
      <c r="E4" s="4" t="inlineStr">
        <is>
          <t>Unit</t>
        </is>
      </c>
    </row>
    <row r="5">
      <c r="A5" s="10" t="inlineStr">
        <is>
          <t>Electricity price (20→80 $/MWh)</t>
        </is>
      </c>
      <c r="B5" s="9">
        <f>'LCOH Model'!B9*20/1000 + 'LCOH Model'!B7*'LCOH Model'!B8/('LCOH Model'!B6*8760/'LCOH Model'!B9) + 'LCOH Model'!B7*'LCOH Model'!B10/('LCOH Model'!B6*8760/'LCOH Model'!B9) + 'LCOH Model'!B11</f>
        <v/>
      </c>
      <c r="C5" s="9">
        <f>'LCOH Model'!B9*'LCOH Model'!B5/1000 + 'LCOH Model'!B7*'LCOH Model'!B8/('LCOH Model'!B6*8760/'LCOH Model'!B9) + 'LCOH Model'!B7*'LCOH Model'!B10/('LCOH Model'!B6*8760/'LCOH Model'!B9) + 'LCOH Model'!B11</f>
        <v/>
      </c>
      <c r="D5" s="9">
        <f>'LCOH Model'!B9*80/1000 + 'LCOH Model'!B7*'LCOH Model'!B8/('LCOH Model'!B6*8760/'LCOH Model'!B9) + 'LCOH Model'!B7*'LCOH Model'!B10/('LCOH Model'!B6*8760/'LCOH Model'!B9) + 'LCOH Model'!B11</f>
        <v/>
      </c>
      <c r="E5" s="5" t="inlineStr">
        <is>
          <t>$/kg</t>
        </is>
      </c>
    </row>
    <row r="6">
      <c r="A6" s="10" t="inlineStr">
        <is>
          <t>Capacity factor (0.25→0.95 0–1)</t>
        </is>
      </c>
      <c r="B6" s="9">
        <f>'LCOH Model'!B9*'LCOH Model'!B5/1000 + 'LCOH Model'!B7*'LCOH Model'!B8/(0.25*8760/'LCOH Model'!B9) + 'LCOH Model'!B7*'LCOH Model'!B10/(0.25*8760/'LCOH Model'!B9) + 'LCOH Model'!B11</f>
        <v/>
      </c>
      <c r="C6" s="9">
        <f>'LCOH Model'!B9*'LCOH Model'!B5/1000 + 'LCOH Model'!B7*'LCOH Model'!B8/('LCOH Model'!B6*8760/'LCOH Model'!B9) + 'LCOH Model'!B7*'LCOH Model'!B10/('LCOH Model'!B6*8760/'LCOH Model'!B9) + 'LCOH Model'!B11</f>
        <v/>
      </c>
      <c r="D6" s="9">
        <f>'LCOH Model'!B9*'LCOH Model'!B5/1000 + 'LCOH Model'!B7*'LCOH Model'!B8/(0.95*8760/'LCOH Model'!B9) + 'LCOH Model'!B7*'LCOH Model'!B10/(0.95*8760/'LCOH Model'!B9) + 'LCOH Model'!B11</f>
        <v/>
      </c>
      <c r="E6" s="5" t="inlineStr">
        <is>
          <t>$/kg</t>
        </is>
      </c>
    </row>
    <row r="7">
      <c r="A7" s="10" t="inlineStr">
        <is>
          <t>Installed CAPEX (1000→2600 $/kW)</t>
        </is>
      </c>
      <c r="B7" s="9">
        <f>'LCOH Model'!B9*'LCOH Model'!B5/1000 + 1000*'LCOH Model'!B8/('LCOH Model'!B6*8760/'LCOH Model'!B9) + 1000*'LCOH Model'!B10/('LCOH Model'!B6*8760/'LCOH Model'!B9) + 'LCOH Model'!B11</f>
        <v/>
      </c>
      <c r="C7" s="9">
        <f>'LCOH Model'!B9*'LCOH Model'!B5/1000 + 'LCOH Model'!B7*'LCOH Model'!B8/('LCOH Model'!B6*8760/'LCOH Model'!B9) + 'LCOH Model'!B7*'LCOH Model'!B10/('LCOH Model'!B6*8760/'LCOH Model'!B9) + 'LCOH Model'!B11</f>
        <v/>
      </c>
      <c r="D7" s="9">
        <f>'LCOH Model'!B9*'LCOH Model'!B5/1000 + 2600*'LCOH Model'!B8/('LCOH Model'!B6*8760/'LCOH Model'!B9) + 2600*'LCOH Model'!B10/('LCOH Model'!B6*8760/'LCOH Model'!B9) + 'LCOH Model'!B11</f>
        <v/>
      </c>
      <c r="E7" s="5" t="inlineStr">
        <is>
          <t>$/kg</t>
        </is>
      </c>
    </row>
    <row r="8">
      <c r="A8" s="10" t="inlineStr">
        <is>
          <t>Efficiency (45→55 kWh/kg)</t>
        </is>
      </c>
      <c r="B8" s="9">
        <f>45*'LCOH Model'!B5/1000 + 'LCOH Model'!B7*'LCOH Model'!B8/('LCOH Model'!B6*8760/45) + 'LCOH Model'!B7*'LCOH Model'!B10/('LCOH Model'!B6*8760/45) + 'LCOH Model'!B11</f>
        <v/>
      </c>
      <c r="C8" s="9">
        <f>'LCOH Model'!B9*'LCOH Model'!B5/1000 + 'LCOH Model'!B7*'LCOH Model'!B8/('LCOH Model'!B6*8760/'LCOH Model'!B9) + 'LCOH Model'!B7*'LCOH Model'!B10/('LCOH Model'!B6*8760/'LCOH Model'!B9) + 'LCOH Model'!B11</f>
        <v/>
      </c>
      <c r="D8" s="9">
        <f>55*'LCOH Model'!B5/1000 + 'LCOH Model'!B7*'LCOH Model'!B8/('LCOH Model'!B6*8760/55) + 'LCOH Model'!B7*'LCOH Model'!B10/('LCOH Model'!B6*8760/55) + 'LCOH Model'!B11</f>
        <v/>
      </c>
      <c r="E8" s="5" t="inlineStr">
        <is>
          <t>$/kg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14"/>
  <sheetViews>
    <sheetView workbookViewId="0">
      <selection activeCell="A1" sqref="A1"/>
    </sheetView>
  </sheetViews>
  <sheetFormatPr baseColWidth="8" defaultRowHeight="15"/>
  <cols>
    <col width="8" customWidth="1" min="1" max="1"/>
    <col width="100" customWidth="1" min="2" max="2"/>
  </cols>
  <sheetData>
    <row r="1">
      <c r="A1" s="1" t="inlineStr">
        <is>
          <t>Sources (keyed to research/RB04-green-hydrogen-PRO.md)</t>
        </is>
      </c>
    </row>
    <row r="3">
      <c r="A3" s="17" t="inlineStr">
        <is>
          <t>S1</t>
        </is>
      </c>
      <c r="B3" s="2" t="inlineStr">
        <is>
          <t>IEA — Global Hydrogen Review 2025 (demand, clean share, FID, installed GW, CAPEX, offtake)</t>
        </is>
      </c>
    </row>
    <row r="4">
      <c r="A4" s="17" t="inlineStr">
        <is>
          <t>S2</t>
        </is>
      </c>
      <c r="B4" s="2" t="inlineStr">
        <is>
          <t>IEA GHR 2025 full report — China renewable-H₂ cost position; 2030 CAPEX assumptions</t>
        </is>
      </c>
    </row>
    <row r="5">
      <c r="A5" s="17" t="inlineStr">
        <is>
          <t>S3</t>
        </is>
      </c>
      <c r="B5" s="2" t="inlineStr">
        <is>
          <t>Green Hydrogen Organisation — GHR 2025 read: FID slowdown, pipeline shrinkage</t>
        </is>
      </c>
    </row>
    <row r="6">
      <c r="A6" s="17" t="inlineStr">
        <is>
          <t>S4</t>
        </is>
      </c>
      <c r="B6" s="2" t="inlineStr">
        <is>
          <t>Lazard — Levelized Cost of Hydrogen Analysis (June 2024): green PEM US, unsub + 45V</t>
        </is>
      </c>
    </row>
    <row r="7">
      <c r="A7" s="17" t="inlineStr">
        <is>
          <t>S5</t>
        </is>
      </c>
      <c r="B7" s="2" t="inlineStr">
        <is>
          <t>Techno-economic analyses 2025 — grey SMR / blue SMR+CCS (arXiv 2502.12211 · Montel)</t>
        </is>
      </c>
    </row>
    <row r="8">
      <c r="A8" s="17" t="inlineStr">
        <is>
          <t>S6</t>
        </is>
      </c>
      <c r="B8" s="2" t="inlineStr">
        <is>
          <t>Electrolysis energy baseline — 39.4 kWh/kg HHV floor; ~50–55 kWh/kg real; ~33 kWh LHV</t>
        </is>
      </c>
    </row>
    <row r="9">
      <c r="A9" s="17" t="inlineStr">
        <is>
          <t>S8</t>
        </is>
      </c>
      <c r="B9" s="2" t="inlineStr">
        <is>
          <t>Oxford Institute for Energy Studies ET48 — power-to-hydrogen-to-power round trip</t>
        </is>
      </c>
    </row>
    <row r="10">
      <c r="A10" s="17" t="inlineStr">
        <is>
          <t>S9</t>
        </is>
      </c>
      <c r="B10" s="2" t="inlineStr">
        <is>
          <t>LCOH decomposition — electricity 60–70% of cost; $10/MWh ≈ $0.50/kg</t>
        </is>
      </c>
    </row>
    <row r="11">
      <c r="A11" s="17" t="inlineStr">
        <is>
          <t>S11</t>
        </is>
      </c>
      <c r="B11" s="2" t="inlineStr">
        <is>
          <t>US Treasury/IRS — §45V final rules (Jan 2025): four CI tiers, three pillars</t>
        </is>
      </c>
    </row>
    <row r="12">
      <c r="A12" s="17" t="inlineStr">
        <is>
          <t>S13</t>
        </is>
      </c>
      <c r="B12" s="2" t="inlineStr">
        <is>
          <t>One Big Beautiful Bill Act (July 4, 2025) — 45V construction deadline Dec 31, 2027</t>
        </is>
      </c>
    </row>
    <row r="13">
      <c r="A13" s="17" t="inlineStr">
        <is>
          <t>S15</t>
        </is>
      </c>
      <c r="B13" s="2" t="inlineStr">
        <is>
          <t>Canada — Clean Hydrogen ITC (CI-tiered 40/25/15% + ammonia top-up)</t>
        </is>
      </c>
    </row>
    <row r="14">
      <c r="A14" s="17" t="inlineStr">
        <is>
          <t>S22</t>
        </is>
      </c>
      <c r="B14" s="2" t="inlineStr">
        <is>
          <t>SMR emission factor ~9 kg CO₂/kg H₂ — CRS R48196 (IEA) · Argonne/EST 2019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2026-07-12T19:56:03Z</dcterms:created>
  <dcterms:modified xmlns:dcterms="http://purl.org/dc/terms/" xmlns:xsi="http://www.w3.org/2001/XMLSchema-instance" xsi:type="dcterms:W3CDTF">2026-07-12T19:56:03Z</dcterms:modified>
</cp:coreProperties>
</file>