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Power Cost Model" sheetId="2" state="visible" r:id="rId2"/>
    <sheet xmlns:r="http://schemas.openxmlformats.org/officeDocument/2006/relationships" name="Deal Anatomy" sheetId="3" state="visible" r:id="rId3"/>
    <sheet xmlns:r="http://schemas.openxmlformats.org/officeDocument/2006/relationships" name="Sensitivity" sheetId="4" state="visible" r:id="rId4"/>
    <sheet xmlns:r="http://schemas.openxmlformats.org/officeDocument/2006/relationships" name="Sourc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00"/>
    <numFmt numFmtId="165" formatCode="0.0%"/>
  </numFmts>
  <fonts count="7">
    <font>
      <name val="Calibri"/>
      <family val="2"/>
      <color theme="1"/>
      <sz val="11"/>
      <scheme val="minor"/>
    </font>
    <font>
      <name val="Calibri"/>
      <b val="1"/>
      <color rgb="000A1628"/>
      <sz val="18"/>
    </font>
    <font>
      <name val="Calibri"/>
      <color rgb="000A1628"/>
      <sz val="11"/>
    </font>
    <font>
      <name val="Calibri"/>
      <i val="1"/>
      <color rgb="005A6B7A"/>
      <sz val="11"/>
    </font>
    <font>
      <name val="Calibri"/>
      <b val="1"/>
      <color rgb="00FFFFFF"/>
      <sz val="12"/>
    </font>
    <font>
      <name val="Calibri"/>
      <b val="1"/>
      <color rgb="000A1628"/>
      <sz val="11"/>
    </font>
    <font>
      <name val="Calibri"/>
      <i val="1"/>
      <color rgb="00B26A00"/>
      <sz val="10"/>
    </font>
  </fonts>
  <fills count="6">
    <fill>
      <patternFill/>
    </fill>
    <fill>
      <patternFill patternType="gray125"/>
    </fill>
    <fill>
      <patternFill patternType="solid">
        <fgColor rgb="0000BFA5"/>
      </patternFill>
    </fill>
    <fill>
      <patternFill patternType="solid">
        <fgColor rgb="00FFF6D5"/>
      </patternFill>
    </fill>
    <fill>
      <patternFill patternType="solid">
        <fgColor rgb="00F1F4F6"/>
      </patternFill>
    </fill>
    <fill>
      <patternFill patternType="solid">
        <fgColor rgb="00D9F2EE"/>
      </patternFill>
    </fill>
  </fills>
  <borders count="2">
    <border>
      <left/>
      <right/>
      <top/>
      <bottom/>
      <diagonal/>
    </border>
    <border>
      <left style="thin">
        <color rgb="00D5DBDF"/>
      </left>
      <right style="thin">
        <color rgb="00D5DBDF"/>
      </right>
      <top style="thin">
        <color rgb="00D5DBDF"/>
      </top>
      <bottom style="thin">
        <color rgb="00D5DBD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2" borderId="1" pivotButton="0" quotePrefix="0" xfId="0"/>
    <xf numFmtId="0" fontId="2" fillId="0" borderId="1" applyAlignment="1" pivotButton="0" quotePrefix="0" xfId="0">
      <alignment vertical="top" wrapText="1"/>
    </xf>
    <xf numFmtId="0" fontId="5" fillId="3" borderId="1" pivotButton="0" quotePrefix="0" xfId="0"/>
    <xf numFmtId="0" fontId="6" fillId="0" borderId="1" applyAlignment="1" pivotButton="0" quotePrefix="0" xfId="0">
      <alignment vertical="top" wrapText="1"/>
    </xf>
    <xf numFmtId="164" fontId="5" fillId="3" borderId="1" pivotButton="0" quotePrefix="0" xfId="0"/>
    <xf numFmtId="0" fontId="2" fillId="0" borderId="1" pivotButton="0" quotePrefix="0" xfId="0"/>
    <xf numFmtId="164" fontId="5" fillId="4" borderId="1" pivotButton="0" quotePrefix="0" xfId="0"/>
    <xf numFmtId="3" fontId="5" fillId="4" borderId="1" pivotButton="0" quotePrefix="0" xfId="0"/>
    <xf numFmtId="2" fontId="5" fillId="4" borderId="1" pivotButton="0" quotePrefix="0" xfId="0"/>
    <xf numFmtId="0" fontId="5" fillId="0" borderId="1" pivotButton="0" quotePrefix="0" xfId="0"/>
    <xf numFmtId="2" fontId="5" fillId="5" borderId="1" pivotButton="0" quotePrefix="0" xfId="0"/>
    <xf numFmtId="165" fontId="5" fillId="4" borderId="1" pivotButton="0" quotePrefix="0" xfId="0"/>
    <xf numFmtId="0" fontId="5" fillId="0" borderId="1" applyAlignment="1" pivotButton="0" quotePrefix="0" xfId="0">
      <alignment vertical="top" wrapText="1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112" customWidth="1" min="1" max="1"/>
  </cols>
  <sheetData>
    <row r="1">
      <c r="A1" s="1" t="inlineStr">
        <is>
          <t>What a gigawatt of firm power actually costs — the workbook</t>
        </is>
      </c>
    </row>
    <row r="3">
      <c r="A3" s="2" t="inlineStr">
        <is>
          <t>• Companion to the Bankable teardown of Meta's CA$13B Alberta campus (bankable.show). Built by David Zheng, P.Eng. — over a decade commercializing first-of-a-kind energy technology.</t>
        </is>
      </c>
    </row>
    <row r="4">
      <c r="A4" s="2" t="inlineStr">
        <is>
          <t>• Sheet 2 (Power Cost Model): the live model. Set the YELLOW cells — gas price, capex, capacity factor, carbon terms — and watch the delivered C$/MWh move. Defaults are the Greenlight structure as publicly reported.</t>
        </is>
      </c>
    </row>
    <row r="5">
      <c r="A5" s="2" t="inlineStr">
        <is>
          <t>• Sheet 3 (Deal Anatomy): who signed what, who carries which risk, and the permitting/carbon calendar. Every row cited.</t>
        </is>
      </c>
    </row>
    <row r="6">
      <c r="A6" s="2" t="inlineStr">
        <is>
          <t>• Sheet 4 (Sensitivity): one-way sweeps. Two matter most — CAPEX (the turbine shortage) and the TIER benchmark (the carbon cliff).</t>
        </is>
      </c>
    </row>
    <row r="7">
      <c r="A7" s="2" t="inlineStr">
        <is>
          <t>• THE FINDING: at C$4,935/kW, capital recovery is roughly 4x the fuel bill. This is not a cheap-gas story — it is a capital story wearing a cheap-gas jacket. Cheap AECO gas is real and it is the SMALLEST big line in the stack.</t>
        </is>
      </c>
    </row>
    <row r="8">
      <c r="A8" s="2" t="inlineStr">
        <is>
          <t>• THE SECOND FINDING: a best-in-class CCGT priced against a 0.37 t/MWh benchmark pays carbon cost on almost nothing. That is a structural feature, not an accident. Sweep the benchmark in Sheet 4 to see where the cliff is.</t>
        </is>
      </c>
    </row>
    <row r="9">
      <c r="A9" s="3" t="inlineStr">
        <is>
          <t>• ILLUSTRATIVE, public data only; a public-data TEA carries roughly a ±30-50% band. The C$4.6B is Phase-1 all-in on a site permitted for 1,864 MW, so the headline C$/kW slightly overstates steady-state unit economics. Pending qualified-reviewer sign-off for any external use. Not investment advice; we judge deal structures, never stocks.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35"/>
  <sheetViews>
    <sheetView workbookViewId="0">
      <selection activeCell="A1" sqref="A1"/>
    </sheetView>
  </sheetViews>
  <sheetFormatPr baseColWidth="8" defaultRowHeight="15"/>
  <cols>
    <col width="42" customWidth="1" min="1" max="1"/>
    <col width="16" customWidth="1" min="2" max="2"/>
    <col width="20" customWidth="1" min="3" max="3"/>
    <col width="52" customWidth="1" min="4" max="4"/>
  </cols>
  <sheetData>
    <row r="1">
      <c r="A1" s="1" t="inlineStr">
        <is>
          <t>Power Cost Model — delivered C$/MWh, tolled CCGT structure</t>
        </is>
      </c>
    </row>
    <row r="2">
      <c r="A2" s="3" t="inlineStr">
        <is>
          <t>Change the YELLOW cells. Defaults reproduce the Greenlight Electricity Centre as publicly reported (932 MW CCGT, C$4.6B, FID 2026-07-02). Carbon uses Alberta TIER: you pay only on intensity ABOVE the benchmark, which is why the default carbon line is ~zero.</t>
        </is>
      </c>
    </row>
    <row r="4">
      <c r="A4" s="4" t="inlineStr">
        <is>
          <t>Input</t>
        </is>
      </c>
      <c r="B4" s="4" t="inlineStr">
        <is>
          <t>Value</t>
        </is>
      </c>
      <c r="C4" s="4" t="inlineStr">
        <is>
          <t>Unit</t>
        </is>
      </c>
      <c r="D4" s="4" t="inlineStr">
        <is>
          <t>Source / note</t>
        </is>
      </c>
    </row>
    <row r="5">
      <c r="A5" s="5" t="inlineStr">
        <is>
          <t>Plant capacity</t>
        </is>
      </c>
      <c r="B5" s="6" t="n">
        <v>932</v>
      </c>
      <c r="C5" s="5" t="inlineStr">
        <is>
          <t>MW</t>
        </is>
      </c>
      <c r="D5" s="7" t="inlineStr">
        <is>
          <t>[S5][S7] Greenlight Phase 1; site permitted 1,864 MW</t>
        </is>
      </c>
    </row>
    <row r="6">
      <c r="A6" s="5" t="inlineStr">
        <is>
          <t>All-in CAPEX</t>
        </is>
      </c>
      <c r="B6" s="6" t="n">
        <v>4935</v>
      </c>
      <c r="C6" s="5" t="inlineStr">
        <is>
          <t>C$/kW</t>
        </is>
      </c>
      <c r="D6" s="7" t="inlineStr">
        <is>
          <t>[S7][S9] C$4.6B / 932 MW — Phase-1 scope caveat</t>
        </is>
      </c>
    </row>
    <row r="7">
      <c r="A7" s="5" t="inlineStr">
        <is>
          <t>Debt share</t>
        </is>
      </c>
      <c r="B7" s="8" t="n">
        <v>0.6</v>
      </c>
      <c r="C7" s="5" t="inlineStr">
        <is>
          <t>0-1</t>
        </is>
      </c>
      <c r="D7" s="7" t="inlineStr">
        <is>
          <t>[S9] ~60% asset-level debt vs long-term offtake</t>
        </is>
      </c>
    </row>
    <row r="8">
      <c r="A8" s="5" t="inlineStr">
        <is>
          <t>Cost of debt</t>
        </is>
      </c>
      <c r="B8" s="8" t="n">
        <v>0.055</v>
      </c>
      <c r="C8" s="5" t="inlineStr">
        <is>
          <t>0-1 /yr</t>
        </is>
      </c>
      <c r="D8" s="7" t="inlineStr">
        <is>
          <t>assumption — infrastructure debt vs AA- offtaker</t>
        </is>
      </c>
    </row>
    <row r="9">
      <c r="A9" s="5" t="inlineStr">
        <is>
          <t>Cost of equity</t>
        </is>
      </c>
      <c r="B9" s="8" t="n">
        <v>0.11</v>
      </c>
      <c r="C9" s="5" t="inlineStr">
        <is>
          <t>0-1 /yr</t>
        </is>
      </c>
      <c r="D9" s="7" t="inlineStr">
        <is>
          <t>assumption — MSIP/Pembina/Kineticor equity</t>
        </is>
      </c>
    </row>
    <row r="10">
      <c r="A10" s="5" t="inlineStr">
        <is>
          <t>Asset life / amortization</t>
        </is>
      </c>
      <c r="B10" s="6" t="n">
        <v>30</v>
      </c>
      <c r="C10" s="5" t="inlineStr">
        <is>
          <t>years</t>
        </is>
      </c>
      <c r="D10" s="7" t="inlineStr">
        <is>
          <t>assumption — CCGT book life</t>
        </is>
      </c>
    </row>
    <row r="11">
      <c r="A11" s="5" t="inlineStr">
        <is>
          <t>Capacity factor</t>
        </is>
      </c>
      <c r="B11" s="8" t="n">
        <v>0.85</v>
      </c>
      <c r="C11" s="5" t="inlineStr">
        <is>
          <t>0-1</t>
        </is>
      </c>
      <c r="D11" s="7" t="inlineStr">
        <is>
          <t>AI campus = baseload-like; the toll is paid regardless</t>
        </is>
      </c>
    </row>
    <row r="12">
      <c r="A12" s="5" t="inlineStr">
        <is>
          <t>Heat rate</t>
        </is>
      </c>
      <c r="B12" s="6" t="n">
        <v>6.75</v>
      </c>
      <c r="C12" s="5" t="inlineStr">
        <is>
          <t>GJ/MWh</t>
        </is>
      </c>
      <c r="D12" s="7" t="inlineStr">
        <is>
          <t>[S35] modern high-efficiency CCGT (~6.5-7)</t>
        </is>
      </c>
    </row>
    <row r="13">
      <c r="A13" s="5" t="inlineStr">
        <is>
          <t>Gas price (AECO)</t>
        </is>
      </c>
      <c r="B13" s="6" t="n">
        <v>1.915</v>
      </c>
      <c r="C13" s="5" t="inlineStr">
        <is>
          <t>C$/GJ</t>
        </is>
      </c>
      <c r="D13" s="7" t="inlineStr">
        <is>
          <t>[S18] 2026-05-29; early-2026 range 1.50-3.50 [S19]</t>
        </is>
      </c>
    </row>
    <row r="14">
      <c r="A14" s="5" t="inlineStr">
        <is>
          <t>Fixed O&amp;M</t>
        </is>
      </c>
      <c r="B14" s="6" t="n">
        <v>35</v>
      </c>
      <c r="C14" s="5" t="inlineStr">
        <is>
          <t>C$/kW-yr</t>
        </is>
      </c>
      <c r="D14" s="7" t="inlineStr">
        <is>
          <t>assumption — CCGT fixed O&amp;M</t>
        </is>
      </c>
    </row>
    <row r="15">
      <c r="A15" s="5" t="inlineStr">
        <is>
          <t>Plant emission intensity</t>
        </is>
      </c>
      <c r="B15" s="8" t="n">
        <v>0.35</v>
      </c>
      <c r="C15" s="5" t="inlineStr">
        <is>
          <t>t CO2e/MWh</t>
        </is>
      </c>
      <c r="D15" s="7" t="inlineStr">
        <is>
          <t>best-in-class CCGT — sits just UNDER the benchmark</t>
        </is>
      </c>
    </row>
    <row r="16">
      <c r="A16" s="5" t="inlineStr">
        <is>
          <t>TIER electricity benchmark</t>
        </is>
      </c>
      <c r="B16" s="8" t="n">
        <v>0.37</v>
      </c>
      <c r="C16" s="5" t="inlineStr">
        <is>
          <t>t CO2e/MWh</t>
        </is>
      </c>
      <c r="D16" s="7" t="inlineStr">
        <is>
          <t>[S40] 'good-as-best-gas' High Performance Benchmark</t>
        </is>
      </c>
    </row>
    <row r="17">
      <c r="A17" s="5" t="inlineStr">
        <is>
          <t>TIER carbon price</t>
        </is>
      </c>
      <c r="B17" s="6" t="n">
        <v>95</v>
      </c>
      <c r="C17" s="5" t="inlineStr">
        <is>
          <t>C$/t</t>
        </is>
      </c>
      <c r="D17" s="7" t="inlineStr">
        <is>
          <t>[S32] frozen 2025-05-12; C$130 only by 2040 [S33]</t>
        </is>
      </c>
    </row>
    <row r="18">
      <c r="A18" s="5" t="inlineStr">
        <is>
          <t>Transmission paid by the load</t>
        </is>
      </c>
      <c r="B18" s="6" t="n">
        <v>100</v>
      </c>
      <c r="C18" s="5" t="inlineStr">
        <is>
          <t>C$M/yr</t>
        </is>
      </c>
      <c r="D18" s="7" t="inlineStr">
        <is>
          <t>[S3][S4][S13] Meta pays ~C$100M/yr + full cost-causation</t>
        </is>
      </c>
    </row>
    <row r="20">
      <c r="A20" s="4" t="inlineStr">
        <is>
          <t>Output</t>
        </is>
      </c>
      <c r="B20" s="4" t="inlineStr">
        <is>
          <t>Value</t>
        </is>
      </c>
      <c r="C20" s="4" t="inlineStr">
        <is>
          <t>Unit</t>
        </is>
      </c>
    </row>
    <row r="21">
      <c r="A21" s="9" t="inlineStr">
        <is>
          <t>WACC</t>
        </is>
      </c>
      <c r="B21" s="10">
        <f>B7*B8+(1-B7)*B9</f>
        <v/>
      </c>
      <c r="C21" s="9" t="inlineStr">
        <is>
          <t>/yr</t>
        </is>
      </c>
    </row>
    <row r="22">
      <c r="A22" s="9" t="inlineStr">
        <is>
          <t>Capital recovery factor</t>
        </is>
      </c>
      <c r="B22" s="10">
        <f>B21/(1-(1+B21)^-B10)</f>
        <v/>
      </c>
      <c r="C22" s="9" t="inlineStr">
        <is>
          <t>/yr</t>
        </is>
      </c>
    </row>
    <row r="23">
      <c r="A23" s="9" t="inlineStr">
        <is>
          <t>Annual generation</t>
        </is>
      </c>
      <c r="B23" s="11">
        <f>B5*B11*8760</f>
        <v/>
      </c>
      <c r="C23" s="9" t="inlineStr">
        <is>
          <t>MWh/yr</t>
        </is>
      </c>
    </row>
    <row r="24">
      <c r="A24" s="9" t="inlineStr">
        <is>
          <t>Fuel</t>
        </is>
      </c>
      <c r="B24" s="12">
        <f>B12*B13</f>
        <v/>
      </c>
      <c r="C24" s="9" t="inlineStr">
        <is>
          <t>C$/MWh</t>
        </is>
      </c>
    </row>
    <row r="25">
      <c r="A25" s="9" t="inlineStr">
        <is>
          <t>Capital recovery</t>
        </is>
      </c>
      <c r="B25" s="12">
        <f>B6*B5*1000*B22/B23</f>
        <v/>
      </c>
      <c r="C25" s="9" t="inlineStr">
        <is>
          <t>C$/MWh</t>
        </is>
      </c>
    </row>
    <row r="26">
      <c r="A26" s="9" t="inlineStr">
        <is>
          <t>Fixed O&amp;M</t>
        </is>
      </c>
      <c r="B26" s="12">
        <f>B14*B5*1000/B23</f>
        <v/>
      </c>
      <c r="C26" s="9" t="inlineStr">
        <is>
          <t>C$/MWh</t>
        </is>
      </c>
    </row>
    <row r="27">
      <c r="A27" s="9" t="inlineStr">
        <is>
          <t>Carbon (TIER, above-benchmark only)</t>
        </is>
      </c>
      <c r="B27" s="12">
        <f>MAX(0,B15-B16)*B17</f>
        <v/>
      </c>
      <c r="C27" s="9" t="inlineStr">
        <is>
          <t>C$/MWh</t>
        </is>
      </c>
    </row>
    <row r="28">
      <c r="A28" s="9" t="inlineStr">
        <is>
          <t>Transmission</t>
        </is>
      </c>
      <c r="B28" s="12">
        <f>B18*1000000/B23</f>
        <v/>
      </c>
      <c r="C28" s="9" t="inlineStr">
        <is>
          <t>C$/MWh</t>
        </is>
      </c>
    </row>
    <row r="29">
      <c r="A29" s="13" t="inlineStr">
        <is>
          <t>DELIVERED COST OF FIRM POWER</t>
        </is>
      </c>
      <c r="B29" s="14">
        <f>SUM(B24:B28)</f>
        <v/>
      </c>
      <c r="C29" s="9" t="inlineStr">
        <is>
          <t>C$/MWh</t>
        </is>
      </c>
    </row>
    <row r="30">
      <c r="A30" s="9" t="inlineStr">
        <is>
          <t>Annual power bill at this cost</t>
        </is>
      </c>
      <c r="B30" s="11">
        <f>B29*B23/1000000</f>
        <v/>
      </c>
      <c r="C30" s="9" t="inlineStr">
        <is>
          <t>C$M/yr</t>
        </is>
      </c>
    </row>
    <row r="31">
      <c r="A31" s="9" t="inlineStr">
        <is>
          <t>Fuel share of delivered cost</t>
        </is>
      </c>
      <c r="B31" s="15">
        <f>B24/B29</f>
        <v/>
      </c>
      <c r="C31" s="9" t="inlineStr">
        <is>
          <t>share</t>
        </is>
      </c>
    </row>
    <row r="32">
      <c r="A32" s="9" t="inlineStr">
        <is>
          <t>Capital share of delivered cost</t>
        </is>
      </c>
      <c r="B32" s="15">
        <f>B25/B29</f>
        <v/>
      </c>
      <c r="C32" s="9" t="inlineStr">
        <is>
          <t>share</t>
        </is>
      </c>
    </row>
    <row r="33">
      <c r="A33" s="9" t="inlineStr">
        <is>
          <t>Carbon cost IF benchmark tightened to 0.30</t>
        </is>
      </c>
      <c r="B33" s="14">
        <f>MAX(0,B15-0.30)*B17</f>
        <v/>
      </c>
      <c r="C33" s="9" t="inlineStr">
        <is>
          <t>C$/MWh</t>
        </is>
      </c>
    </row>
    <row r="35" ht="78" customHeight="1">
      <c r="A35" s="3" t="inlineStr">
        <is>
          <t>Read the two share cells. At defaults, fuel is a mid-teens share of delivered cost (~15%) while capital recovery is roughly two thirds (~64%) — capital outweighs fuel about 4:1, so the 'structurally cheap AECO gas' everyone quotes is the SMALLEST of the big lines. Then read the last row: the carbon line is C$0/MWh today because a best-in-class CCGT sits just under the 0.37 benchmark, but tighten the benchmark to 0.30 and C$4.75/MWh appears abruptly out of nothing. That is the cliff — and Alberta froze the price at C$95/t while the federal Clean Electricity Regulations sit in abeyance, so nothing forces the tightening on a legislated schedule. Sanity anchor: at a 6.75 GJ/MWh heat rate the fuel line lands at C$12.9/MWh — the bottom of the C$13-15/MWh band the episode quotes [S18][S19], which implies delivered gas rather than the bare AECO hub price. Raise the heat rate to 7.0 or add transport to land inside the band.</t>
        </is>
      </c>
    </row>
  </sheetData>
  <mergeCells count="1">
    <mergeCell ref="A35:D3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cols>
    <col width="28" customWidth="1" min="1" max="1"/>
    <col width="62" customWidth="1" min="2" max="2"/>
    <col width="34" customWidth="1" min="3" max="3"/>
    <col width="30" customWidth="1" min="4" max="4"/>
    <col width="20" customWidth="1" min="5" max="5"/>
  </cols>
  <sheetData>
    <row r="1">
      <c r="A1" s="1" t="inlineStr">
        <is>
          <t>Deal Anatomy — who signed what, who carries which risk</t>
        </is>
      </c>
    </row>
    <row r="3">
      <c r="A3" s="4" t="inlineStr">
        <is>
          <t>Piece</t>
        </is>
      </c>
      <c r="B3" s="4" t="inlineStr">
        <is>
          <t>What / structure</t>
        </is>
      </c>
      <c r="C3" s="4" t="inlineStr">
        <is>
          <t>Money</t>
        </is>
      </c>
      <c r="D3" s="4" t="inlineStr">
        <is>
          <t>Timing</t>
        </is>
      </c>
      <c r="E3" s="4" t="inlineStr">
        <is>
          <t>Source</t>
        </is>
      </c>
    </row>
    <row r="4" ht="46" customHeight="1">
      <c r="A4" s="16" t="inlineStr">
        <is>
          <t>Sturgeon Data Centre</t>
        </is>
      </c>
      <c r="B4" s="5" t="inlineStr">
        <is>
          <t>1 GW AI campus, ~270,000 m2, Meta's 33rd and first in Canada; closed-loop liquid + dry cooling, zero operational cooling water</t>
        </is>
      </c>
      <c r="C4" s="5" t="inlineStr">
        <is>
          <t>CA$13B+ (~US$9B) + CA$60M local roads/water</t>
        </is>
      </c>
      <c r="D4" s="5" t="inlineStr">
        <is>
          <t>Groundbreaking 2026-07-08; first load H2 2028</t>
        </is>
      </c>
      <c r="E4" s="7" t="inlineStr">
        <is>
          <t>[S1][S2][S8]</t>
        </is>
      </c>
    </row>
    <row r="5" ht="46" customHeight="1">
      <c r="A5" s="16" t="inlineStr">
        <is>
          <t>Capital Power ESA</t>
        </is>
      </c>
      <c r="B5" s="5" t="inlineStr">
        <is>
          <t>250 MW capacity + energy from the EXISTING Genesee fleet — the bridge until new build arrives; preserves Genesee optionality</t>
        </is>
      </c>
      <c r="C5" s="5" t="inlineStr">
        <is>
          <t>undisclosed</t>
        </is>
      </c>
      <c r="D5" s="5" t="inlineStr">
        <is>
          <t>&gt;10-year ESA; load in service H2 2028</t>
        </is>
      </c>
      <c r="E5" s="7" t="inlineStr">
        <is>
          <t>[S8]</t>
        </is>
      </c>
    </row>
    <row r="6" ht="46" customHeight="1">
      <c r="A6" s="16" t="inlineStr">
        <is>
          <t>Greenlight Electricity Centre</t>
        </is>
      </c>
      <c r="B6" s="5" t="inlineStr">
        <is>
          <t>932 MW new-build combined-cycle; Meta takes a long-term TOLLING agreement; ~60% asset-level debt; ~150 MMcf/d gas</t>
        </is>
      </c>
      <c r="C6" s="5" t="inlineStr">
        <is>
          <t>C$4.6B (US$3.2B); FID 2026-07-02</t>
        </is>
      </c>
      <c r="D6" s="5" t="inlineStr">
        <is>
          <t>Power H2 2030</t>
        </is>
      </c>
      <c r="E6" s="7" t="inlineStr">
        <is>
          <t>[S5][S6][S7][S16]</t>
        </is>
      </c>
    </row>
    <row r="7" ht="46" customHeight="1">
      <c r="A7" s="16" t="inlineStr">
        <is>
          <t>Ownership</t>
        </is>
      </c>
      <c r="B7" s="5" t="inlineStr">
        <is>
          <t>MSIP 47.5% / Pembina 47.5% / Kineticor 5%; Pembina is construction &amp; operations manager (~C$2.3B of capex)</t>
        </is>
      </c>
      <c r="C7" s="5" t="inlineStr">
        <is>
          <t>equity split as shown</t>
        </is>
      </c>
      <c r="D7" s="5" t="inlineStr">
        <is>
          <t>JV announced 2025-02-27</t>
        </is>
      </c>
      <c r="E7" s="7" t="inlineStr">
        <is>
          <t>[S7][S35]</t>
        </is>
      </c>
    </row>
    <row r="8" ht="46" customHeight="1">
      <c r="A8" s="16" t="inlineStr">
        <is>
          <t>Grid &amp; transmission</t>
        </is>
      </c>
      <c r="B8" s="5" t="inlineStr">
        <is>
          <t>Grid-connected throughout — NOT an island; excess output sellable to market; full cost-causation on upgrades</t>
        </is>
      </c>
      <c r="C8" s="5" t="inlineStr">
        <is>
          <t>Meta pays ~C$100M/yr; province claims ~6% cut to the transmission portion of consumer bills</t>
        </is>
      </c>
      <c r="D8" s="5" t="inlineStr">
        <is>
          <t>throughout</t>
        </is>
      </c>
      <c r="E8" s="7" t="inlineStr">
        <is>
          <t>[S3][S4][S13]</t>
        </is>
      </c>
    </row>
    <row r="9" ht="46" customHeight="1">
      <c r="A9" s="16" t="inlineStr">
        <is>
          <t>Grid-access slot</t>
        </is>
      </c>
      <c r="B9" s="5" t="inlineStr">
        <is>
          <t>Rides the AESO Phase-1 large-load allocation: 970 MW 'GLDC Load' of a 1,200 MW interim cap</t>
        </is>
      </c>
      <c r="C9" s="5" t="inlineStr">
        <is>
          <t>Kalina flipped its 180 MW allotment for C$18M (~C$100K/MW)</t>
        </is>
      </c>
      <c r="D9" s="5" t="inlineStr">
        <is>
          <t>allocated mid-2025</t>
        </is>
      </c>
      <c r="E9" s="7" t="inlineStr">
        <is>
          <t>[S10][S11]</t>
        </is>
      </c>
    </row>
    <row r="10" ht="46" customHeight="1">
      <c r="A10" s="16" t="inlineStr">
        <is>
          <t>RISK — construction / overrun</t>
        </is>
      </c>
      <c r="B10" s="5" t="inlineStr">
        <is>
          <t>Sits with the owners (MSIP / Pembina / Kineticor equity), not the offtaker</t>
        </is>
      </c>
      <c r="C10" s="5" t="inlineStr">
        <is>
          <t>equity at risk</t>
        </is>
      </c>
      <c r="D10" s="5" t="inlineStr">
        <is>
          <t>through H2 2030</t>
        </is>
      </c>
      <c r="E10" s="7" t="inlineStr">
        <is>
          <t>[S7][S9]</t>
        </is>
      </c>
    </row>
    <row r="11" ht="46" customHeight="1">
      <c r="A11" s="16" t="inlineStr">
        <is>
          <t>RISK — volume / offtake</t>
        </is>
      </c>
      <c r="B11" s="5" t="inlineStr">
        <is>
          <t>Sits with Meta: toll payments are due regardless of dispatch (take-or-pay shape)</t>
        </is>
      </c>
      <c r="C11" s="5" t="inlineStr">
        <is>
          <t>Meta pays the toll</t>
        </is>
      </c>
      <c r="D11" s="5" t="inlineStr">
        <is>
          <t>term of the agreement</t>
        </is>
      </c>
      <c r="E11" s="7" t="inlineStr">
        <is>
          <t>[S7][S16]</t>
        </is>
      </c>
    </row>
    <row r="12" ht="46" customHeight="1">
      <c r="A12" s="16" t="inlineStr">
        <is>
          <t>RISK — fuel &amp; carbon pass-through</t>
        </is>
      </c>
      <c r="B12" s="5" t="inlineStr">
        <is>
          <t>Terms undisclosed. A toller normally passes fuel to the offtaker; the TIER obligation sits with the generator</t>
        </is>
      </c>
      <c r="C12" s="5" t="inlineStr">
        <is>
          <t>unquantified</t>
        </is>
      </c>
      <c r="D12" s="5" t="inlineStr">
        <is>
          <t>term</t>
        </is>
      </c>
      <c r="E12" s="7" t="inlineStr">
        <is>
          <t>[S8] verify</t>
        </is>
      </c>
    </row>
    <row r="13" ht="46" customHeight="1">
      <c r="A13" s="16" t="inlineStr">
        <is>
          <t>RISK — anchor tenant walks</t>
        </is>
      </c>
      <c r="B13" s="5" t="inlineStr">
        <is>
          <t>Capital Power's own risk factors name 'Meta's completion of the data centre' as a risk</t>
        </is>
      </c>
      <c r="C13" s="5" t="inlineStr">
        <is>
          <t>932 MW merchant CCGT with one anchor</t>
        </is>
      </c>
      <c r="D13" s="5" t="inlineStr">
        <is>
          <t>through 2030+</t>
        </is>
      </c>
      <c r="E13" s="7" t="inlineStr">
        <is>
          <t>[S8]</t>
        </is>
      </c>
    </row>
    <row r="14" ht="46" customHeight="1">
      <c r="A14" s="16" t="inlineStr">
        <is>
          <t>Carbon detente</t>
        </is>
      </c>
      <c r="B14" s="5" t="inlineStr">
        <is>
          <t>Canada-Alberta MOU (2025-11-27) suspends the federal Clean Electricity Regulations in Alberta; Implementation Agreement (2026-05-15) holds them 'in abeyance' pending the Court of Appeal reference. The SAME MOU commits Alberta to a data-centre policy framework by 2026-07-01</t>
        </is>
      </c>
      <c r="C14" s="5" t="inlineStr">
        <is>
          <t>TIER frozen at C$95/t; C$130 only by 2040</t>
        </is>
      </c>
      <c r="D14" s="5" t="inlineStr">
        <is>
          <t>MOU Nov 27 -&gt; Bill 8 Dec 11 -&gt; Impl. Agmt May 15 -&gt; AUC Jun 25 -&gt; FID Jul 2 -&gt; Meta Jul 8</t>
        </is>
      </c>
      <c r="E14" s="7" t="inlineStr">
        <is>
          <t>[S32][S33][S39]</t>
        </is>
      </c>
    </row>
    <row r="15" ht="46" customHeight="1">
      <c r="A15" s="16" t="inlineStr">
        <is>
          <t>Permit</t>
        </is>
      </c>
      <c r="B15" s="5" t="inlineStr">
        <is>
          <t>AUC Proceeding 30261, Decision 30261-D02-2026 approved the plant; 98 ha near Gibbons; permitted 1,864 MW with Phase 1 at exactly half; 'carbon capture optionality' is marketing language, not FID scope</t>
        </is>
      </c>
      <c r="C15" s="5" t="inlineStr">
        <is>
          <t>—</t>
        </is>
      </c>
      <c r="D15" s="5" t="inlineStr">
        <is>
          <t>issued 2026-06-25</t>
        </is>
      </c>
      <c r="E15" s="7" t="inlineStr">
        <is>
          <t>[S34][S35]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38" customWidth="1" min="1" max="1"/>
    <col width="18" customWidth="1" min="2" max="2"/>
    <col width="18" customWidth="1" min="3" max="3"/>
    <col width="18" customWidth="1" min="4" max="4"/>
    <col width="16" customWidth="1" min="5" max="5"/>
  </cols>
  <sheetData>
    <row r="1">
      <c r="A1" s="1" t="inlineStr">
        <is>
          <t>Sensitivity — which lever actually moves delivered cost</t>
        </is>
      </c>
    </row>
    <row r="2" ht="44" customHeight="1">
      <c r="A2" s="3" t="inlineStr">
        <is>
          <t>Each row re-computes the full delivered C$/MWh with ONE input swapped to the low and high value. The spread is the lever's power. At defaults the ranking is: capacity factor (~C$40) &gt; CAPEX (~C$35) &gt; gas price (~C$13) &gt; transmission (~C$12) &gt; TIER benchmark (~C$5) &gt; carbon price (C$0). Two things worth staring at. (1) CAPEX beats gas price nearly 3:1 — the turbine shortage is a bigger driver of AI power cost than the famously cheap Alberta gas strip. (2) The carbon-price row moves NOTHING. Taking TIER from C$95 to C$170/t changes delivered cost by exactly zero, because a plant under the benchmark pays on zero tonnes — the price is irrelevant until the BENCHMARK moves. The public argument is about the carbon price; the number that actually bites is the one nobody is arguing about.</t>
        </is>
      </c>
    </row>
    <row r="4">
      <c r="A4" s="4" t="inlineStr">
        <is>
          <t>Lever (low -&gt; high)</t>
        </is>
      </c>
      <c r="B4" s="4" t="inlineStr">
        <is>
          <t>Low</t>
        </is>
      </c>
      <c r="C4" s="4" t="inlineStr">
        <is>
          <t>Default</t>
        </is>
      </c>
      <c r="D4" s="4" t="inlineStr">
        <is>
          <t>High</t>
        </is>
      </c>
      <c r="E4" s="4" t="inlineStr">
        <is>
          <t>Unit</t>
        </is>
      </c>
    </row>
    <row r="5">
      <c r="A5" s="13" t="inlineStr">
        <is>
          <t>Gas price (AECO) (1.5 → 3.5 C$/GJ)</t>
        </is>
      </c>
      <c r="B5" s="12">
        <f>'Power Cost Model'!B12*1.5 + 'Power Cost Model'!B6*'Power Cost Model'!B5*1000*'Power Cost Model'!B22/('Power Cost Model'!B5*'Power Cost Model'!B11*8760) + 'Power Cost Model'!B14*'Power Cost Model'!B5*1000/('Power Cost Model'!B5*'Power Cost Model'!B11*8760) + MAX(0,'Power Cost Model'!B15-'Power Cost Model'!B16)*'Power Cost Model'!B17 + 'Power Cost Model'!B18*1000000/('Power Cost Model'!B5*'Power Cost Model'!B11*8760)</f>
        <v/>
      </c>
      <c r="C5" s="12">
        <f>'Power Cost Model'!B12*'Power Cost Model'!B13 + 'Power Cost Model'!B6*'Power Cost Model'!B5*1000*'Power Cost Model'!B22/('Power Cost Model'!B5*'Power Cost Model'!B11*8760) + 'Power Cost Model'!B14*'Power Cost Model'!B5*1000/('Power Cost Model'!B5*'Power Cost Model'!B11*8760) + MAX(0,'Power Cost Model'!B15-'Power Cost Model'!B16)*'Power Cost Model'!B17 + 'Power Cost Model'!B18*1000000/('Power Cost Model'!B5*'Power Cost Model'!B11*8760)</f>
        <v/>
      </c>
      <c r="D5" s="12">
        <f>'Power Cost Model'!B12*3.5 + 'Power Cost Model'!B6*'Power Cost Model'!B5*1000*'Power Cost Model'!B22/('Power Cost Model'!B5*'Power Cost Model'!B11*8760) + 'Power Cost Model'!B14*'Power Cost Model'!B5*1000/('Power Cost Model'!B5*'Power Cost Model'!B11*8760) + MAX(0,'Power Cost Model'!B15-'Power Cost Model'!B16)*'Power Cost Model'!B17 + 'Power Cost Model'!B18*1000000/('Power Cost Model'!B5*'Power Cost Model'!B11*8760)</f>
        <v/>
      </c>
      <c r="E5" s="9" t="inlineStr">
        <is>
          <t>C$/MWh</t>
        </is>
      </c>
    </row>
    <row r="6">
      <c r="A6" s="13" t="inlineStr">
        <is>
          <t>All-in CAPEX (3000 → 6000 C$/kW)</t>
        </is>
      </c>
      <c r="B6" s="12">
        <f>'Power Cost Model'!B12*'Power Cost Model'!B13 + 3000*'Power Cost Model'!B5*1000*'Power Cost Model'!B22/('Power Cost Model'!B5*'Power Cost Model'!B11*8760) + 'Power Cost Model'!B14*'Power Cost Model'!B5*1000/('Power Cost Model'!B5*'Power Cost Model'!B11*8760) + MAX(0,'Power Cost Model'!B15-'Power Cost Model'!B16)*'Power Cost Model'!B17 + 'Power Cost Model'!B18*1000000/('Power Cost Model'!B5*'Power Cost Model'!B11*8760)</f>
        <v/>
      </c>
      <c r="C6" s="12">
        <f>'Power Cost Model'!B12*'Power Cost Model'!B13 + 'Power Cost Model'!B6*'Power Cost Model'!B5*1000*'Power Cost Model'!B22/('Power Cost Model'!B5*'Power Cost Model'!B11*8760) + 'Power Cost Model'!B14*'Power Cost Model'!B5*1000/('Power Cost Model'!B5*'Power Cost Model'!B11*8760) + MAX(0,'Power Cost Model'!B15-'Power Cost Model'!B16)*'Power Cost Model'!B17 + 'Power Cost Model'!B18*1000000/('Power Cost Model'!B5*'Power Cost Model'!B11*8760)</f>
        <v/>
      </c>
      <c r="D6" s="12">
        <f>'Power Cost Model'!B12*'Power Cost Model'!B13 + 6000*'Power Cost Model'!B5*1000*'Power Cost Model'!B22/('Power Cost Model'!B5*'Power Cost Model'!B11*8760) + 'Power Cost Model'!B14*'Power Cost Model'!B5*1000/('Power Cost Model'!B5*'Power Cost Model'!B11*8760) + MAX(0,'Power Cost Model'!B15-'Power Cost Model'!B16)*'Power Cost Model'!B17 + 'Power Cost Model'!B18*1000000/('Power Cost Model'!B5*'Power Cost Model'!B11*8760)</f>
        <v/>
      </c>
      <c r="E6" s="9" t="inlineStr">
        <is>
          <t>C$/MWh</t>
        </is>
      </c>
    </row>
    <row r="7">
      <c r="A7" s="13" t="inlineStr">
        <is>
          <t>Capacity factor (0.6 → 0.95 0-1)</t>
        </is>
      </c>
      <c r="B7" s="12">
        <f>'Power Cost Model'!B12*'Power Cost Model'!B13 + 'Power Cost Model'!B6*'Power Cost Model'!B5*1000*'Power Cost Model'!B22/('Power Cost Model'!B5*0.6*8760) + 'Power Cost Model'!B14*'Power Cost Model'!B5*1000/('Power Cost Model'!B5*0.6*8760) + MAX(0,'Power Cost Model'!B15-'Power Cost Model'!B16)*'Power Cost Model'!B17 + 'Power Cost Model'!B18*1000000/('Power Cost Model'!B5*0.6*8760)</f>
        <v/>
      </c>
      <c r="C7" s="12">
        <f>'Power Cost Model'!B12*'Power Cost Model'!B13 + 'Power Cost Model'!B6*'Power Cost Model'!B5*1000*'Power Cost Model'!B22/('Power Cost Model'!B5*'Power Cost Model'!B11*8760) + 'Power Cost Model'!B14*'Power Cost Model'!B5*1000/('Power Cost Model'!B5*'Power Cost Model'!B11*8760) + MAX(0,'Power Cost Model'!B15-'Power Cost Model'!B16)*'Power Cost Model'!B17 + 'Power Cost Model'!B18*1000000/('Power Cost Model'!B5*'Power Cost Model'!B11*8760)</f>
        <v/>
      </c>
      <c r="D7" s="12">
        <f>'Power Cost Model'!B12*'Power Cost Model'!B13 + 'Power Cost Model'!B6*'Power Cost Model'!B5*1000*'Power Cost Model'!B22/('Power Cost Model'!B5*0.95*8760) + 'Power Cost Model'!B14*'Power Cost Model'!B5*1000/('Power Cost Model'!B5*0.95*8760) + MAX(0,'Power Cost Model'!B15-'Power Cost Model'!B16)*'Power Cost Model'!B17 + 'Power Cost Model'!B18*1000000/('Power Cost Model'!B5*0.95*8760)</f>
        <v/>
      </c>
      <c r="E7" s="9" t="inlineStr">
        <is>
          <t>C$/MWh</t>
        </is>
      </c>
    </row>
    <row r="8">
      <c r="A8" s="13" t="inlineStr">
        <is>
          <t>TIER benchmark (0.3 → 0.4 t/MWh)</t>
        </is>
      </c>
      <c r="B8" s="12">
        <f>'Power Cost Model'!B12*'Power Cost Model'!B13 + 'Power Cost Model'!B6*'Power Cost Model'!B5*1000*'Power Cost Model'!B22/('Power Cost Model'!B5*'Power Cost Model'!B11*8760) + 'Power Cost Model'!B14*'Power Cost Model'!B5*1000/('Power Cost Model'!B5*'Power Cost Model'!B11*8760) + MAX(0,'Power Cost Model'!B15-0.3)*'Power Cost Model'!B17 + 'Power Cost Model'!B18*1000000/('Power Cost Model'!B5*'Power Cost Model'!B11*8760)</f>
        <v/>
      </c>
      <c r="C8" s="12">
        <f>'Power Cost Model'!B12*'Power Cost Model'!B13 + 'Power Cost Model'!B6*'Power Cost Model'!B5*1000*'Power Cost Model'!B22/('Power Cost Model'!B5*'Power Cost Model'!B11*8760) + 'Power Cost Model'!B14*'Power Cost Model'!B5*1000/('Power Cost Model'!B5*'Power Cost Model'!B11*8760) + MAX(0,'Power Cost Model'!B15-'Power Cost Model'!B16)*'Power Cost Model'!B17 + 'Power Cost Model'!B18*1000000/('Power Cost Model'!B5*'Power Cost Model'!B11*8760)</f>
        <v/>
      </c>
      <c r="D8" s="12">
        <f>'Power Cost Model'!B12*'Power Cost Model'!B13 + 'Power Cost Model'!B6*'Power Cost Model'!B5*1000*'Power Cost Model'!B22/('Power Cost Model'!B5*'Power Cost Model'!B11*8760) + 'Power Cost Model'!B14*'Power Cost Model'!B5*1000/('Power Cost Model'!B5*'Power Cost Model'!B11*8760) + MAX(0,'Power Cost Model'!B15-0.4)*'Power Cost Model'!B17 + 'Power Cost Model'!B18*1000000/('Power Cost Model'!B5*'Power Cost Model'!B11*8760)</f>
        <v/>
      </c>
      <c r="E8" s="9" t="inlineStr">
        <is>
          <t>C$/MWh</t>
        </is>
      </c>
    </row>
    <row r="9">
      <c r="A9" s="13" t="inlineStr">
        <is>
          <t>TIER carbon price (95 → 170 C$/t)</t>
        </is>
      </c>
      <c r="B9" s="12">
        <f>'Power Cost Model'!B12*'Power Cost Model'!B13 + 'Power Cost Model'!B6*'Power Cost Model'!B5*1000*'Power Cost Model'!B22/('Power Cost Model'!B5*'Power Cost Model'!B11*8760) + 'Power Cost Model'!B14*'Power Cost Model'!B5*1000/('Power Cost Model'!B5*'Power Cost Model'!B11*8760) + MAX(0,'Power Cost Model'!B15-'Power Cost Model'!B16)*95 + 'Power Cost Model'!B18*1000000/('Power Cost Model'!B5*'Power Cost Model'!B11*8760)</f>
        <v/>
      </c>
      <c r="C9" s="12">
        <f>'Power Cost Model'!B12*'Power Cost Model'!B13 + 'Power Cost Model'!B6*'Power Cost Model'!B5*1000*'Power Cost Model'!B22/('Power Cost Model'!B5*'Power Cost Model'!B11*8760) + 'Power Cost Model'!B14*'Power Cost Model'!B5*1000/('Power Cost Model'!B5*'Power Cost Model'!B11*8760) + MAX(0,'Power Cost Model'!B15-'Power Cost Model'!B16)*'Power Cost Model'!B17 + 'Power Cost Model'!B18*1000000/('Power Cost Model'!B5*'Power Cost Model'!B11*8760)</f>
        <v/>
      </c>
      <c r="D9" s="12">
        <f>'Power Cost Model'!B12*'Power Cost Model'!B13 + 'Power Cost Model'!B6*'Power Cost Model'!B5*1000*'Power Cost Model'!B22/('Power Cost Model'!B5*'Power Cost Model'!B11*8760) + 'Power Cost Model'!B14*'Power Cost Model'!B5*1000/('Power Cost Model'!B5*'Power Cost Model'!B11*8760) + MAX(0,'Power Cost Model'!B15-'Power Cost Model'!B16)*170 + 'Power Cost Model'!B18*1000000/('Power Cost Model'!B5*'Power Cost Model'!B11*8760)</f>
        <v/>
      </c>
      <c r="E9" s="9" t="inlineStr">
        <is>
          <t>C$/MWh</t>
        </is>
      </c>
    </row>
    <row r="10">
      <c r="A10" s="13" t="inlineStr">
        <is>
          <t>Transmission (60 → 140 C$M/yr)</t>
        </is>
      </c>
      <c r="B10" s="12">
        <f>'Power Cost Model'!B12*'Power Cost Model'!B13 + 'Power Cost Model'!B6*'Power Cost Model'!B5*1000*'Power Cost Model'!B22/('Power Cost Model'!B5*'Power Cost Model'!B11*8760) + 'Power Cost Model'!B14*'Power Cost Model'!B5*1000/('Power Cost Model'!B5*'Power Cost Model'!B11*8760) + MAX(0,'Power Cost Model'!B15-'Power Cost Model'!B16)*'Power Cost Model'!B17 + 60*1000000/('Power Cost Model'!B5*'Power Cost Model'!B11*8760)</f>
        <v/>
      </c>
      <c r="C10" s="12">
        <f>'Power Cost Model'!B12*'Power Cost Model'!B13 + 'Power Cost Model'!B6*'Power Cost Model'!B5*1000*'Power Cost Model'!B22/('Power Cost Model'!B5*'Power Cost Model'!B11*8760) + 'Power Cost Model'!B14*'Power Cost Model'!B5*1000/('Power Cost Model'!B5*'Power Cost Model'!B11*8760) + MAX(0,'Power Cost Model'!B15-'Power Cost Model'!B16)*'Power Cost Model'!B17 + 'Power Cost Model'!B18*1000000/('Power Cost Model'!B5*'Power Cost Model'!B11*8760)</f>
        <v/>
      </c>
      <c r="D10" s="12">
        <f>'Power Cost Model'!B12*'Power Cost Model'!B13 + 'Power Cost Model'!B6*'Power Cost Model'!B5*1000*'Power Cost Model'!B22/('Power Cost Model'!B5*'Power Cost Model'!B11*8760) + 'Power Cost Model'!B14*'Power Cost Model'!B5*1000/('Power Cost Model'!B5*'Power Cost Model'!B11*8760) + MAX(0,'Power Cost Model'!B15-'Power Cost Model'!B16)*'Power Cost Model'!B17 + 140*1000000/('Power Cost Model'!B5*'Power Cost Model'!B11*8760)</f>
        <v/>
      </c>
      <c r="E10" s="9" t="inlineStr">
        <is>
          <t>C$/MWh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35"/>
  <sheetViews>
    <sheetView workbookViewId="0">
      <selection activeCell="A1" sqref="A1"/>
    </sheetView>
  </sheetViews>
  <sheetFormatPr baseColWidth="8" defaultRowHeight="15"/>
  <cols>
    <col width="8" customWidth="1" min="1" max="1"/>
    <col width="108" customWidth="1" min="2" max="2"/>
  </cols>
  <sheetData>
    <row r="1">
      <c r="A1" s="1" t="inlineStr">
        <is>
          <t>Sources — PA01 (keys match research/PA01-meta-alberta-PRO.md)</t>
        </is>
      </c>
    </row>
    <row r="3">
      <c r="A3" s="17" t="inlineStr">
        <is>
          <t>S1</t>
        </is>
      </c>
      <c r="B3" s="2" t="inlineStr">
        <is>
          <t>Meta Newsroom — 'Breaking Ground on Meta's First Data Center in Canada' (2026-07)</t>
        </is>
      </c>
    </row>
    <row r="4">
      <c r="A4" s="17" t="inlineStr">
        <is>
          <t>S2</t>
        </is>
      </c>
      <c r="B4" s="2" t="inlineStr">
        <is>
          <t>Meta Data Centers — 'Hello, Sturgeon County!' (2026-07)</t>
        </is>
      </c>
    </row>
    <row r="5">
      <c r="A5" s="17" t="inlineStr">
        <is>
          <t>S3</t>
        </is>
      </c>
      <c r="B5" s="2" t="inlineStr">
        <is>
          <t>CBC Edmonton — 'Meta building its first Canadian data centre northeast of Edmonton' (2026-07-08)</t>
        </is>
      </c>
    </row>
    <row r="6">
      <c r="A6" s="17" t="inlineStr">
        <is>
          <t>S4</t>
        </is>
      </c>
      <c r="B6" s="2" t="inlineStr">
        <is>
          <t>Global News — 'Meta to build $13 billion data centre in Alberta, largest outside the U.S.' (2026-07-08)</t>
        </is>
      </c>
    </row>
    <row r="7">
      <c r="A7" s="17" t="inlineStr">
        <is>
          <t>S5</t>
        </is>
      </c>
      <c r="B7" s="2" t="inlineStr">
        <is>
          <t>Calgary Herald (Varcoe) — 'Meta unveils massive $13B, gigawatt-scale development' (2026-07-08)</t>
        </is>
      </c>
    </row>
    <row r="8">
      <c r="A8" s="17" t="inlineStr">
        <is>
          <t>S6</t>
        </is>
      </c>
      <c r="B8" s="2" t="inlineStr">
        <is>
          <t>Edmonton Journal — '$13-billion Meta mega data centre for Sturgeon County a game changer' (2026-07-09)</t>
        </is>
      </c>
    </row>
    <row r="9">
      <c r="A9" s="17" t="inlineStr">
        <is>
          <t>S7</t>
        </is>
      </c>
      <c r="B9" s="2" t="inlineStr">
        <is>
          <t>Morgan Stanley IM — 'MSIP Announces Investment in Greenlight Electricity Centre' (2026-07-02)</t>
        </is>
      </c>
    </row>
    <row r="10">
      <c r="A10" s="17" t="inlineStr">
        <is>
          <t>S8</t>
        </is>
      </c>
      <c r="B10" s="2" t="inlineStr">
        <is>
          <t>Capital Power — news release + 'Powering What's Next' blog; Polaris @ Genesee page (2026-07-08)</t>
        </is>
      </c>
    </row>
    <row r="11">
      <c r="A11" s="17" t="inlineStr">
        <is>
          <t>S9</t>
        </is>
      </c>
      <c r="B11" s="2" t="inlineStr">
        <is>
          <t>Power Technology — 'Pembina and partners move forward with $3.2bn Greenlight'</t>
        </is>
      </c>
    </row>
    <row r="12">
      <c r="A12" s="17" t="inlineStr">
        <is>
          <t>S10</t>
        </is>
      </c>
      <c r="B12" s="2" t="inlineStr">
        <is>
          <t>AESO — 'Interim Approach to Large Load Connections' (2025-06-04: 1,200 MW cap; 29 projects / 16+ GW)</t>
        </is>
      </c>
    </row>
    <row r="13">
      <c r="A13" s="17" t="inlineStr">
        <is>
          <t>S11</t>
        </is>
      </c>
      <c r="B13" s="2" t="inlineStr">
        <is>
          <t>CBC Calgary — electricity-allotment 'gold rush' (42 projects / 21.1 GW; Kalina 180 MW -&gt; C$18M)</t>
        </is>
      </c>
    </row>
    <row r="14">
      <c r="A14" s="17" t="inlineStr">
        <is>
          <t>S12</t>
        </is>
      </c>
      <c r="B14" s="2" t="inlineStr">
        <is>
          <t>Alberta.ca — Bill 8 / Utilities Statutes Amendment Act (assent 2025-12-11); BLG — levy 2%/1%/0%</t>
        </is>
      </c>
    </row>
    <row r="15">
      <c r="A15" s="17" t="inlineStr">
        <is>
          <t>S13</t>
        </is>
      </c>
      <c r="B15" s="2" t="inlineStr">
        <is>
          <t>Reynar IT — 'Alberta's 1,200 MW problem' (GLDC 970 MW + Keephills 230 MW)</t>
        </is>
      </c>
    </row>
    <row r="16">
      <c r="A16" s="17" t="inlineStr">
        <is>
          <t>S14</t>
        </is>
      </c>
      <c r="B16" s="2" t="inlineStr">
        <is>
          <t>Globe and Mail — Meta Alberta coverage (3/4-of-Edmonton; 'renewable energy elsewhere'); TechTimes REC explainer</t>
        </is>
      </c>
    </row>
    <row r="17">
      <c r="A17" s="17" t="inlineStr">
        <is>
          <t>S15</t>
        </is>
      </c>
      <c r="B17" s="2" t="inlineStr">
        <is>
          <t>Pembina Institute — 'Alberta's decision to power new data centre with gas will drive up consumer costs' (2026-07)</t>
        </is>
      </c>
    </row>
    <row r="18">
      <c r="A18" s="17" t="inlineStr">
        <is>
          <t>S16</t>
        </is>
      </c>
      <c r="B18" s="2" t="inlineStr">
        <is>
          <t>DCD — Entergy 2.26 GW approval (2025-08); Louisiana Illuminator — fast-track, Meta pays 100%</t>
        </is>
      </c>
    </row>
    <row r="19">
      <c r="A19" s="17" t="inlineStr">
        <is>
          <t>S17</t>
        </is>
      </c>
      <c r="B19" s="2" t="inlineStr">
        <is>
          <t>ZH coverage set — Sina Finance et al. (grid ~60% gas; carbon intensity ~5x national; 150 MMcf/d)</t>
        </is>
      </c>
    </row>
    <row r="20">
      <c r="A20" s="17" t="inlineStr">
        <is>
          <t>S18</t>
        </is>
      </c>
      <c r="B20" s="2" t="inlineStr">
        <is>
          <t>DNE Resources — Alberta Energy Market Update June 2026 (AECO C$1.915/GJ at 2026-05-29)</t>
        </is>
      </c>
    </row>
    <row r="21">
      <c r="A21" s="17" t="inlineStr">
        <is>
          <t>S19</t>
        </is>
      </c>
      <c r="B21" s="2" t="inlineStr">
        <is>
          <t>GetEnergy — Alberta gas pricing explainer (AECO early-2026 range C$1.50-3.50/GJ) [range only]</t>
        </is>
      </c>
    </row>
    <row r="22">
      <c r="A22" s="17" t="inlineStr">
        <is>
          <t>S20</t>
        </is>
      </c>
      <c r="B22" s="2" t="inlineStr">
        <is>
          <t>Union of Concerned Scientists — Entergy/Meta ratepayer critique; bills +11% YoY (2025-08)</t>
        </is>
      </c>
    </row>
    <row r="23">
      <c r="A23" s="17" t="inlineStr">
        <is>
          <t>S23</t>
        </is>
      </c>
      <c r="B23" s="2" t="inlineStr">
        <is>
          <t>Bloomberg / WIRED — Meta-funded Entergy plants; Williams x3 Ohio behind-the-meter; permitted-emissions analysis</t>
        </is>
      </c>
    </row>
    <row r="24">
      <c r="A24" s="17" t="inlineStr">
        <is>
          <t>S24</t>
        </is>
      </c>
      <c r="B24" s="2" t="inlineStr">
        <is>
          <t>Tom's Hardware — Tesla Megapack for AI data centres (90% swings at up to 30 Hz)</t>
        </is>
      </c>
    </row>
    <row r="25">
      <c r="A25" s="17" t="inlineStr">
        <is>
          <t>S25</t>
        </is>
      </c>
      <c r="B25" s="2" t="inlineStr">
        <is>
          <t>SemiAnalysis — 'AI Training Load Fluctuations at Gigawatt-scale' (pytorch_no_powerplant_blowup; Colossus Megapacks)</t>
        </is>
      </c>
    </row>
    <row r="26">
      <c r="A26" s="17" t="inlineStr">
        <is>
          <t>S26</t>
        </is>
      </c>
      <c r="B26" s="2" t="inlineStr">
        <is>
          <t>AESO — 'Guide to AESO Connection Requirements for Transmission-Connected Data Centres' (2026-06-12)</t>
        </is>
      </c>
    </row>
    <row r="27">
      <c r="A27" s="17" t="inlineStr">
        <is>
          <t>S27</t>
        </is>
      </c>
      <c r="B27" s="2" t="inlineStr">
        <is>
          <t>arXiv 2606.21833 — ramp management for transmission-connected AI data centres (300 MW/30 min = 10 MW/min)</t>
        </is>
      </c>
    </row>
    <row r="28">
      <c r="A28" s="17" t="inlineStr">
        <is>
          <t>S32</t>
        </is>
      </c>
      <c r="B28" s="2" t="inlineStr">
        <is>
          <t>ICAP — 'Alberta cancels scheduled price increase under TIER Regulation' (2025-05-12: frozen at C$95/t)</t>
        </is>
      </c>
    </row>
    <row r="29">
      <c r="A29" s="17" t="inlineStr">
        <is>
          <t>S33</t>
        </is>
      </c>
      <c r="B29" s="2" t="inlineStr">
        <is>
          <t>Clear Blue Markets — Alberta MOU / TIER / federal benchmark review (Minimum Effective Credit Price C$130 by 2040)</t>
        </is>
      </c>
    </row>
    <row r="30">
      <c r="A30" s="17" t="inlineStr">
        <is>
          <t>S34</t>
        </is>
      </c>
      <c r="B30" s="2" t="inlineStr">
        <is>
          <t>AUC — Greenlight Electricity Centre, Proceeding 30261, Decision 30261-D02-2026 (2026-06-25); CBC (1,864 MW; 98 ha near Gibbons)</t>
        </is>
      </c>
    </row>
    <row r="31">
      <c r="A31" s="17" t="inlineStr">
        <is>
          <t>S35</t>
        </is>
      </c>
      <c r="B31" s="2" t="inlineStr">
        <is>
          <t>Kineticor Greenlight project page ('1,864 MW... carbon capture optionality'); Pembina Greenlight partnership page + 2025-02-27 JV announcement</t>
        </is>
      </c>
    </row>
    <row r="32">
      <c r="A32" s="17" t="inlineStr">
        <is>
          <t>S36</t>
        </is>
      </c>
      <c r="B32" s="2" t="inlineStr">
        <is>
          <t>Meta Sustainability — Energy page (matching = adding new wind/solar to local grids; 100% matched since 2020)</t>
        </is>
      </c>
    </row>
    <row r="33">
      <c r="A33" s="17" t="inlineStr">
        <is>
          <t>S37</t>
        </is>
      </c>
      <c r="B33" s="2" t="inlineStr">
        <is>
          <t>TD Economics — 'Bridging Alberta's AI Data Center Power Gap: A Case for Renewables' (2026-06)</t>
        </is>
      </c>
    </row>
    <row r="34">
      <c r="A34" s="17" t="inlineStr">
        <is>
          <t>S39</t>
        </is>
      </c>
      <c r="B34" s="2" t="inlineStr">
        <is>
          <t>PM of Canada — Canada-Alberta MOU (2025-11-27) + Implementation Agreement (2026-05-15, ss.2.1.1/2.1.2); Clean Energy Canada response</t>
        </is>
      </c>
    </row>
    <row r="35">
      <c r="A35" s="17" t="inlineStr">
        <is>
          <t>S40</t>
        </is>
      </c>
      <c r="B35" s="2" t="inlineStr">
        <is>
          <t>Alberta MSA / Smart Prosperity — TIER electricity High Performance Benchmark 0.37 t CO2e/MWh ('good-as-best-gas')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2026-07-26T18:37:07Z</dcterms:created>
  <dcterms:modified xmlns:dcterms="http://purl.org/dc/terms/" xmlns:xsi="http://www.w3.org/2001/XMLSchema-instance" xsi:type="dcterms:W3CDTF">2026-07-26T18:37:07Z</dcterms:modified>
</cp:coreProperties>
</file>